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40" windowHeight="9045" activeTab="2"/>
  </bookViews>
  <sheets>
    <sheet name="impreszum" sheetId="1" r:id="rId1"/>
    <sheet name="dij_analitika" sheetId="2" r:id="rId2"/>
    <sheet name="szamolo_tabla" sheetId="3" r:id="rId3"/>
    <sheet name="0908_01" sheetId="4" r:id="rId4"/>
    <sheet name="szakkepzesi_hozz" sheetId="5" r:id="rId5"/>
    <sheet name="fokonyvi_feladas" sheetId="6" r:id="rId6"/>
  </sheets>
  <definedNames/>
  <calcPr fullCalcOnLoad="1"/>
</workbook>
</file>

<file path=xl/comments3.xml><?xml version="1.0" encoding="utf-8"?>
<comments xmlns="http://schemas.openxmlformats.org/spreadsheetml/2006/main">
  <authors>
    <author>GaB</author>
  </authors>
  <commentList>
    <comment ref="B2" authorId="0">
      <text>
        <r>
          <rPr>
            <sz val="10"/>
            <rFont val="Arial"/>
            <family val="2"/>
          </rPr>
          <t>igen és nem érték lehetséges</t>
        </r>
      </text>
    </comment>
  </commentList>
</comments>
</file>

<file path=xl/sharedStrings.xml><?xml version="1.0" encoding="utf-8"?>
<sst xmlns="http://schemas.openxmlformats.org/spreadsheetml/2006/main" count="172" uniqueCount="172">
  <si>
    <t>Copyright és felhasználási információk</t>
  </si>
  <si>
    <t>1.3 ver</t>
  </si>
  <si>
    <r>
      <rPr>
        <sz val="10"/>
        <rFont val="Arial"/>
        <family val="2"/>
      </rPr>
      <t>Ez a táblázat a Lap-Adó 2000 könyvelőiroda (Csirke Gábor ev)</t>
    </r>
  </si>
  <si>
    <t>munkájával készült. Jelen táblázatrendszer részének</t>
  </si>
  <si>
    <t>vagy egészének ellenértékért való felkínálása kizárólag az</t>
  </si>
  <si>
    <t>egyéni vállalkozás joga, annak szabad felhasználását azonban nem</t>
  </si>
  <si>
    <t>korlátozza. A szerkesztési és egyéb hibákra való visszajelzéseket</t>
  </si>
  <si>
    <t>(gabor@lapado2000.hu) szívesen vesszük, de azok kijavításáért,</t>
  </si>
  <si>
    <t>vagy az általuk okozott kárért semminemű vélelmezett vagy</t>
  </si>
  <si>
    <t>hallgatólagos felelősséget nem vállalunk!</t>
  </si>
  <si>
    <t>Alkalmazási tudnivalók</t>
  </si>
  <si>
    <t>Az alábbi táblázat a kifizetőket terhelő telefon járulékainak számítását</t>
  </si>
  <si>
    <t>valósítja meg. Amennyiben kiegészítést szeretne, kérem jelezze!</t>
  </si>
  <si>
    <r>
      <rPr>
        <sz val="10"/>
        <rFont val="Arial"/>
        <family val="2"/>
      </rPr>
      <t>Frisebb verziók letölthetők a http://www.lapado2000.hu webcímről.</t>
    </r>
  </si>
  <si>
    <r>
      <rPr>
        <sz val="10"/>
        <rFont val="Arial"/>
        <family val="2"/>
      </rPr>
      <t>A dij_analitika fülön kell felvinni a telefonszámlákat, ezután</t>
    </r>
  </si>
  <si>
    <r>
      <rPr>
        <sz val="10"/>
        <rFont val="Arial"/>
        <family val="2"/>
      </rPr>
      <t>a számolo_tabla fulon parameterezni kell a biztosítasi/munkaviszony adatokat</t>
    </r>
  </si>
  <si>
    <r>
      <rPr>
        <sz val="10"/>
        <rFont val="Arial"/>
        <family val="2"/>
      </rPr>
      <t>A 0908_01 lap a bevallassal azonos formátumban hozza a</t>
    </r>
  </si>
  <si>
    <t>kötelezettségeket, ehhez a fejlécén a hónap számát be kell írni</t>
  </si>
  <si>
    <t>Kitöltéskor fontos, hogy a képletek ne kerüljenek kézzel felülírásra! A képletek jelenlétét</t>
  </si>
  <si>
    <t>a felső státuszsorban látjuk, ha rálépünk a cellára. A sárga cellákba írjon!</t>
  </si>
  <si>
    <t>Kérem vegye figyelembe, hogy az adott soron egyéb kötelezettségei is</t>
  </si>
  <si>
    <t>felmerülne, akkor a kerekítés nem megfelelő!</t>
  </si>
  <si>
    <t>Teljesítés dátuma</t>
  </si>
  <si>
    <t>Sorszám</t>
  </si>
  <si>
    <t>Szolgáltató neve</t>
  </si>
  <si>
    <t>Összeg</t>
  </si>
  <si>
    <t>január</t>
  </si>
  <si>
    <t>000101259</t>
  </si>
  <si>
    <r>
      <rPr>
        <sz val="10"/>
        <rFont val="Arial"/>
        <family val="2"/>
      </rPr>
      <t>T-Home</t>
    </r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</si>
  <si>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</si>
  <si>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</si>
  <si>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</si>
  <si>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</si>
  <si>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</si>
  <si>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</si>
  <si>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</si>
  <si>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</si>
  <si>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</si>
  <si>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</si>
  <si>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</si>
  <si>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Megnevezés</t>
  </si>
  <si>
    <t>Van munkavállaló?</t>
  </si>
  <si>
    <t>igen</t>
  </si>
  <si>
    <t>igen</t>
  </si>
  <si>
    <t>igen</t>
  </si>
  <si>
    <t>igen</t>
  </si>
  <si>
    <t>igen</t>
  </si>
  <si>
    <t>igen</t>
  </si>
  <si>
    <t>igen</t>
  </si>
  <si>
    <t>igen</t>
  </si>
  <si>
    <t>igen</t>
  </si>
  <si>
    <t>nem</t>
  </si>
  <si>
    <t>igen</t>
  </si>
  <si>
    <t>igen</t>
  </si>
  <si>
    <t>Van biztosított?</t>
  </si>
  <si>
    <t>igen</t>
  </si>
  <si>
    <t>igen</t>
  </si>
  <si>
    <t>igen</t>
  </si>
  <si>
    <t>igen</t>
  </si>
  <si>
    <t>igen</t>
  </si>
  <si>
    <t>igen</t>
  </si>
  <si>
    <t>igen</t>
  </si>
  <si>
    <t>igen</t>
  </si>
  <si>
    <t>igen</t>
  </si>
  <si>
    <t>igen</t>
  </si>
  <si>
    <t>igen</t>
  </si>
  <si>
    <t>igen</t>
  </si>
  <si>
    <t>Telefondíj analitika lapról</t>
  </si>
  <si>
    <t>Szja adóalap telefon 20% -a</t>
  </si>
  <si>
    <r>
      <rPr>
        <sz val="10"/>
        <rFont val="Arial"/>
        <family val="2"/>
      </rPr>
      <t>Természetbeni jutt. 54%-os szja</t>
    </r>
  </si>
  <si>
    <t>Tb alap (szja alap + szja)</t>
  </si>
  <si>
    <r>
      <rPr>
        <sz val="10"/>
        <rFont val="Arial"/>
        <family val="2"/>
      </rPr>
      <t>24% nybj</t>
    </r>
  </si>
  <si>
    <r>
      <rPr>
        <sz val="10"/>
        <rFont val="Arial"/>
        <family val="2"/>
      </rPr>
      <t>4,5% Tebj</t>
    </r>
  </si>
  <si>
    <r>
      <rPr>
        <sz val="10"/>
        <rFont val="Arial"/>
        <family val="2"/>
      </rPr>
      <t>0,5% Pebj</t>
    </r>
  </si>
  <si>
    <r>
      <rPr>
        <sz val="10"/>
        <rFont val="Arial"/>
        <family val="2"/>
      </rPr>
      <t>3% maj</t>
    </r>
  </si>
  <si>
    <r>
      <rPr>
        <sz val="10"/>
        <rFont val="Arial"/>
        <family val="2"/>
      </rPr>
      <t>11% eho</t>
    </r>
  </si>
  <si>
    <t>Éves Halmozás</t>
  </si>
  <si>
    <r>
      <rPr>
        <sz val="10"/>
        <rFont val="Arial"/>
        <family val="2"/>
      </rPr>
      <t>Természetbeni jutt. 54%-os szja</t>
    </r>
  </si>
  <si>
    <r>
      <rPr>
        <sz val="10"/>
        <rFont val="Arial"/>
        <family val="2"/>
      </rPr>
      <t>24% nybj</t>
    </r>
  </si>
  <si>
    <r>
      <rPr>
        <sz val="10"/>
        <rFont val="Arial"/>
        <family val="2"/>
      </rPr>
      <t>4,5% Tebj</t>
    </r>
  </si>
  <si>
    <r>
      <rPr>
        <sz val="10"/>
        <rFont val="Arial"/>
        <family val="2"/>
      </rPr>
      <t>0,5% Pebj</t>
    </r>
  </si>
  <si>
    <r>
      <rPr>
        <sz val="10"/>
        <rFont val="Arial"/>
        <family val="2"/>
      </rPr>
      <t>3% maj</t>
    </r>
  </si>
  <si>
    <r>
      <rPr>
        <sz val="10"/>
        <rFont val="Arial"/>
        <family val="2"/>
      </rPr>
      <t>11% eho</t>
    </r>
  </si>
  <si>
    <t>Éves Halmozott kerekítve</t>
  </si>
  <si>
    <r>
      <rPr>
        <sz val="10"/>
        <rFont val="Arial"/>
        <family val="2"/>
      </rPr>
      <t>Természetbeni jutt. 54%-os szja</t>
    </r>
  </si>
  <si>
    <r>
      <rPr>
        <sz val="10"/>
        <rFont val="Arial"/>
        <family val="2"/>
      </rPr>
      <t>24% nybj</t>
    </r>
  </si>
  <si>
    <r>
      <rPr>
        <sz val="10"/>
        <rFont val="Arial"/>
        <family val="2"/>
      </rPr>
      <t>4,5% Tebj</t>
    </r>
  </si>
  <si>
    <r>
      <rPr>
        <sz val="10"/>
        <rFont val="Arial"/>
        <family val="2"/>
      </rPr>
      <t>0,5% Pebj</t>
    </r>
  </si>
  <si>
    <r>
      <rPr>
        <sz val="10"/>
        <rFont val="Arial"/>
        <family val="2"/>
      </rPr>
      <t>3% maj</t>
    </r>
  </si>
  <si>
    <r>
      <rPr>
        <sz val="10"/>
        <rFont val="Arial"/>
        <family val="2"/>
      </rPr>
      <t>11% eho</t>
    </r>
  </si>
  <si>
    <t>Ezer forintra kerekítve</t>
  </si>
  <si>
    <r>
      <rPr>
        <sz val="10"/>
        <rFont val="Arial"/>
        <family val="2"/>
      </rPr>
      <t>Természetbeni jutt. 54%-os szja</t>
    </r>
  </si>
  <si>
    <r>
      <rPr>
        <sz val="10"/>
        <rFont val="Arial"/>
        <family val="2"/>
      </rPr>
      <t>24% nybj</t>
    </r>
  </si>
  <si>
    <r>
      <rPr>
        <sz val="10"/>
        <rFont val="Arial"/>
        <family val="2"/>
      </rPr>
      <t>4,5% Tebj</t>
    </r>
  </si>
  <si>
    <r>
      <rPr>
        <sz val="10"/>
        <rFont val="Arial"/>
        <family val="2"/>
      </rPr>
      <t>0,5% Pebj</t>
    </r>
  </si>
  <si>
    <r>
      <rPr>
        <sz val="10"/>
        <rFont val="Arial"/>
        <family val="2"/>
      </rPr>
      <t>3% maj</t>
    </r>
  </si>
  <si>
    <r>
      <rPr>
        <sz val="10"/>
        <rFont val="Arial"/>
        <family val="2"/>
      </rPr>
      <t>11% eho</t>
    </r>
  </si>
  <si>
    <t>090801</t>
  </si>
  <si>
    <t>Hónap:</t>
  </si>
  <si>
    <t>&lt;--- Ide írja a hónap számát!</t>
  </si>
  <si>
    <t>Az adózó adószáma: adóazonosító jele:</t>
  </si>
  <si>
    <r>
      <rPr>
        <b/>
        <sz val="8"/>
        <rFont val="Arial"/>
        <family val="0"/>
      </rPr>
      <t>Ssz.</t>
    </r>
  </si>
  <si>
    <r>
      <rPr>
        <b/>
        <sz val="9"/>
        <rFont val="Arial"/>
        <family val="0"/>
      </rPr>
      <t xml:space="preserve">Az adózót terhelő - magánszemélyhez nem köthető -
egyéb kötelezettseg
</t>
    </r>
    <r>
      <rPr>
        <b/>
        <sz val="8"/>
        <rFont val="Arial"/>
        <family val="0"/>
      </rPr>
      <t>a)</t>
    </r>
  </si>
  <si>
    <r>
      <rPr>
        <b/>
        <sz val="8"/>
        <rFont val="Arial"/>
        <family val="0"/>
      </rPr>
      <t>Adónem
kód
b)</t>
    </r>
  </si>
  <si>
    <r>
      <rPr>
        <sz val="8"/>
        <rFont val="Arial"/>
        <family val="0"/>
      </rPr>
      <t>Az adat ezer forintra kerekítve
c)</t>
    </r>
  </si>
  <si>
    <t>1.</t>
  </si>
  <si>
    <t>Személyi jövedelemadó összesen</t>
  </si>
  <si>
    <t>2.</t>
  </si>
  <si>
    <r>
      <rPr>
        <sz val="8"/>
        <rFont val="Arial"/>
        <family val="0"/>
      </rPr>
      <t>1. sorból: - társasházaknak kifizetett jövedelemből levont forrásadó</t>
    </r>
  </si>
  <si>
    <t>3.</t>
  </si>
  <si>
    <r>
      <rPr>
        <sz val="8"/>
        <rFont val="Times New Roman"/>
        <family val="0"/>
      </rPr>
      <t xml:space="preserve">- </t>
    </r>
    <r>
      <rPr>
        <sz val="8"/>
        <rFont val="Arial"/>
        <family val="0"/>
      </rPr>
      <t>egyéb jogcímen levont személyi jövedelemadó</t>
    </r>
  </si>
  <si>
    <r>
      <rPr>
        <sz val="8"/>
        <rFont val="Times New Roman"/>
        <family val="0"/>
      </rPr>
      <t xml:space="preserve">- </t>
    </r>
    <r>
      <rPr>
        <b/>
        <sz val="8"/>
        <rFont val="Arial"/>
        <family val="0"/>
      </rPr>
      <t>a kifizetőt terhelő személyi jövedelemadó
összesen</t>
    </r>
  </si>
  <si>
    <t>5.</t>
  </si>
  <si>
    <r>
      <rPr>
        <sz val="8"/>
        <rFont val="Times New Roman"/>
        <family val="0"/>
      </rPr>
      <t xml:space="preserve">4. </t>
    </r>
    <r>
      <rPr>
        <sz val="8"/>
        <rFont val="Arial"/>
        <family val="0"/>
      </rPr>
      <t xml:space="preserve">sorból: - reprezentáció, üzleti ajándék utáni </t>
    </r>
    <r>
      <rPr>
        <sz val="8"/>
        <rFont val="Times New Roman"/>
        <family val="0"/>
      </rPr>
      <t xml:space="preserve">54%-os </t>
    </r>
    <r>
      <rPr>
        <sz val="8"/>
        <rFont val="Arial"/>
        <family val="0"/>
      </rPr>
      <t>adó</t>
    </r>
  </si>
  <si>
    <r>
      <rPr>
        <sz val="8"/>
        <rFont val="Times New Roman"/>
        <family val="0"/>
      </rPr>
      <t xml:space="preserve">- </t>
    </r>
    <r>
      <rPr>
        <sz val="8"/>
        <rFont val="Arial"/>
        <family val="0"/>
      </rPr>
      <t xml:space="preserve">természetbeni juttatások után a kifizetőt terhelő
</t>
    </r>
    <r>
      <rPr>
        <sz val="8"/>
        <rFont val="Times New Roman"/>
        <family val="0"/>
      </rPr>
      <t xml:space="preserve">54%-os </t>
    </r>
    <r>
      <rPr>
        <sz val="8"/>
        <rFont val="Arial"/>
        <family val="0"/>
      </rPr>
      <t>személyi jövedelemadó</t>
    </r>
  </si>
  <si>
    <t>7.</t>
  </si>
  <si>
    <r>
      <rPr>
        <sz val="8"/>
        <rFont val="Times New Roman"/>
        <family val="0"/>
      </rPr>
      <t xml:space="preserve">- </t>
    </r>
    <r>
      <rPr>
        <sz val="8"/>
        <rFont val="Arial"/>
        <family val="0"/>
      </rPr>
      <t>cégautó-adó</t>
    </r>
  </si>
  <si>
    <t>8.</t>
  </si>
  <si>
    <t>- más, a kifizetőt terhelő személyi jövedelemadó</t>
  </si>
  <si>
    <r>
      <rPr>
        <sz val="8"/>
        <rFont val="Times New Roman"/>
        <family val="0"/>
      </rPr>
      <t xml:space="preserve">- </t>
    </r>
    <r>
      <rPr>
        <sz val="8"/>
        <rFont val="Arial"/>
        <family val="0"/>
      </rPr>
      <t>a külföldi illetőségű magánszemélyt terhelő személyi
jövedelemadó</t>
    </r>
  </si>
  <si>
    <t>10.</t>
  </si>
  <si>
    <r>
      <rPr>
        <sz val="8"/>
        <rFont val="Times New Roman"/>
        <family val="0"/>
      </rPr>
      <t xml:space="preserve">- </t>
    </r>
    <r>
      <rPr>
        <sz val="8"/>
        <rFont val="Arial"/>
        <family val="0"/>
      </rPr>
      <t>a kamatjövedelmet terhelő 20%-os személyi
jövedelemadó</t>
    </r>
  </si>
  <si>
    <t>11.</t>
  </si>
  <si>
    <r>
      <rPr>
        <sz val="8"/>
        <rFont val="Times New Roman"/>
        <family val="0"/>
      </rPr>
      <t xml:space="preserve">- </t>
    </r>
    <r>
      <rPr>
        <sz val="8"/>
        <rFont val="Arial"/>
        <family val="0"/>
      </rPr>
      <t>Önkormányzat által fizetendő 33, illetőleg 8%-os
személyi jövedelemadó</t>
    </r>
  </si>
  <si>
    <r>
      <rPr>
        <sz val="8"/>
        <rFont val="Times New Roman"/>
        <family val="0"/>
      </rPr>
      <t xml:space="preserve">- </t>
    </r>
    <r>
      <rPr>
        <sz val="8"/>
        <rFont val="Arial"/>
        <family val="0"/>
      </rPr>
      <t>a munkáltatónál adóköteles béren kívüli juttatás 54%-os
személyi jövedelemadó</t>
    </r>
  </si>
  <si>
    <t>13.</t>
  </si>
  <si>
    <r>
      <rPr>
        <sz val="8"/>
        <rFont val="Arial"/>
        <family val="0"/>
      </rPr>
      <t>A természetbeni juttatások után a munkáltatót terhelő
munkaadói járulek</t>
    </r>
  </si>
  <si>
    <t>14.</t>
  </si>
  <si>
    <r>
      <rPr>
        <sz val="8"/>
        <rFont val="Arial"/>
        <family val="0"/>
      </rPr>
      <t>A természetbeni és/vagy adóköteles béren kívüli juttatások
személyi jövedelemadóval növelt összege után a
foglalkoztatót terhelő nyugdíjbiztosítási járulék</t>
    </r>
  </si>
  <si>
    <t>15.</t>
  </si>
  <si>
    <r>
      <rPr>
        <sz val="8"/>
        <rFont val="Arial"/>
        <family val="0"/>
      </rPr>
      <t>A természetbeni és/vagy adóköteles béren kívüli juttatások
személyi jövedelemadóval növelt összege után a foglalkoztatót
terhelő természetbeni egészségbiztosítási járulék</t>
    </r>
  </si>
  <si>
    <t>16.</t>
  </si>
  <si>
    <r>
      <rPr>
        <sz val="8"/>
        <rFont val="Arial"/>
        <family val="0"/>
      </rPr>
      <t>A természetbeni és/vagy adóköteles béren kívüli juttatások
személyi jövedelemadoval növelt összege után a foglalkoztatót
terhelő pénzbeli egészségbiztosítási járulék</t>
    </r>
  </si>
  <si>
    <t>17.</t>
  </si>
  <si>
    <r>
      <rPr>
        <sz val="8"/>
        <rFont val="Arial"/>
        <family val="0"/>
      </rPr>
      <t xml:space="preserve">Egészségügyi hozzájárulás </t>
    </r>
    <r>
      <rPr>
        <sz val="8"/>
        <rFont val="Times New Roman"/>
        <family val="0"/>
      </rPr>
      <t>(25%)</t>
    </r>
  </si>
  <si>
    <t>18.</t>
  </si>
  <si>
    <t>Egészségügyi hozzájárulás (11%)</t>
  </si>
  <si>
    <t>Szakképzési hozzájárulás levezetése</t>
  </si>
  <si>
    <t>I. Félév</t>
  </si>
  <si>
    <t>I. Félévi egyéb szakképzési hozzájárulás alap</t>
  </si>
  <si>
    <t>Telefon juttatás szakképzési alapja (tb alap)</t>
  </si>
  <si>
    <t>Összesen</t>
  </si>
  <si>
    <r>
      <rPr>
        <u val="single"/>
        <sz val="10"/>
        <rFont val="Arial"/>
        <family val="2"/>
      </rPr>
      <t>Bevallandó I. félévi szkhj előleg</t>
    </r>
  </si>
  <si>
    <t>Éves elszámolás</t>
  </si>
  <si>
    <t>Éves egyéb szakképzési hozzájárulás alap</t>
  </si>
  <si>
    <t>Éves Telefon juttatás szakképzési alapja (tb alap)</t>
  </si>
  <si>
    <t>Összesen</t>
  </si>
  <si>
    <t>Szakképzési hozzájárulás éves kötelezettség</t>
  </si>
  <si>
    <t>Bevallandó előleg kiegészítés (II. félévi köt)</t>
  </si>
  <si>
    <t>Telefonhasználatból adódó befizetési kötelezettségek főkönyvi feladása</t>
  </si>
  <si>
    <t>2009 év</t>
  </si>
  <si>
    <t>hó</t>
  </si>
  <si>
    <t>Személyi jövedelem adó</t>
  </si>
  <si>
    <t>T56</t>
  </si>
  <si>
    <t>K46</t>
  </si>
  <si>
    <t>24% Nyugdíjbiztosítási járulék</t>
  </si>
  <si>
    <t>T56</t>
  </si>
  <si>
    <t>K46</t>
  </si>
  <si>
    <t>4,5% Természetbeni egészségbiztosítási járulék</t>
  </si>
  <si>
    <t>T56</t>
  </si>
  <si>
    <t>K46</t>
  </si>
  <si>
    <t>0,5% Pénzbeni egészségbiztosítási járulék</t>
  </si>
  <si>
    <t>T56</t>
  </si>
  <si>
    <t>K46</t>
  </si>
  <si>
    <t>Egészségbiztosítás összesen</t>
  </si>
  <si>
    <t>3% Munkaadói járulék</t>
  </si>
  <si>
    <t>T56</t>
  </si>
  <si>
    <t>K46</t>
  </si>
  <si>
    <t>11% Egészségügyi hozzájárulás</t>
  </si>
  <si>
    <t>T56</t>
  </si>
  <si>
    <t>K46</t>
  </si>
  <si>
    <t>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</si>
</sst>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yy/mm/dd"/>
  </numFmts>
  <fonts count="20">
    <font>
      <sz val="10"/>
      <name val="Arial"/>
      <family val="2"/>
    </font>
    <font>
      <sz val="10"/>
      <color indexed="9"/>
      <name val="Arial CE"/>
      <family val="0"/>
    </font>
    <font>
      <sz val="10"/>
      <color indexed="10"/>
      <name val="Arial CE"/>
      <family val="0"/>
    </font>
    <font>
      <sz val="10"/>
      <color indexed="12"/>
      <name val="Arial"/>
      <family val="2"/>
    </font>
    <font>
      <sz val="10"/>
      <color indexed="6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55"/>
      <name val="Arial"/>
      <family val="2"/>
    </font>
    <font>
      <b/>
      <sz val="21"/>
      <name val="Arial"/>
      <family val="0"/>
    </font>
    <font>
      <sz val="9"/>
      <name val="Arial"/>
      <family val="0"/>
    </font>
    <font>
      <b/>
      <sz val="8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b/>
      <sz val="8"/>
      <name val="Times New Roman"/>
      <family val="0"/>
    </font>
    <font>
      <sz val="8"/>
      <name val="Times New Roman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5"/>
      <color indexed="12"/>
      <name val="Arial"/>
      <family val="2"/>
    </font>
    <font>
      <sz val="1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 horizontal="center"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14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14" fontId="0" fillId="3" borderId="0" xfId="0" applyNumberFormat="1" applyFill="1" applyAlignment="1">
      <alignment/>
    </xf>
    <xf numFmtId="0" fontId="0" fillId="3" borderId="0" xfId="0" applyFill="1" applyAlignment="1">
      <alignment/>
    </xf>
    <xf numFmtId="3" fontId="0" fillId="3" borderId="0" xfId="0" applyNumberFormat="1" applyFill="1" applyAlignment="1">
      <alignment/>
    </xf>
    <xf numFmtId="3" fontId="4" fillId="0" borderId="0" xfId="0" applyNumberFormat="1" applyFont="1" applyAlignment="1">
      <alignment horizontal="center"/>
    </xf>
    <xf numFmtId="0" fontId="3" fillId="0" borderId="3" xfId="0" applyFont="1" applyBorder="1" applyAlignment="1">
      <alignment horizontal="center"/>
    </xf>
    <xf numFmtId="14" fontId="0" fillId="3" borderId="3" xfId="0" applyNumberFormat="1" applyFill="1" applyBorder="1" applyAlignment="1">
      <alignment/>
    </xf>
    <xf numFmtId="0" fontId="0" fillId="3" borderId="3" xfId="0" applyFill="1" applyBorder="1" applyAlignment="1">
      <alignment/>
    </xf>
    <xf numFmtId="3" fontId="0" fillId="3" borderId="3" xfId="0" applyNumberFormat="1" applyFill="1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 horizontal="center"/>
    </xf>
    <xf numFmtId="14" fontId="0" fillId="3" borderId="4" xfId="0" applyNumberFormat="1" applyFill="1" applyBorder="1" applyAlignment="1">
      <alignment/>
    </xf>
    <xf numFmtId="0" fontId="0" fillId="3" borderId="4" xfId="0" applyFill="1" applyBorder="1" applyAlignment="1">
      <alignment/>
    </xf>
    <xf numFmtId="3" fontId="0" fillId="3" borderId="4" xfId="0" applyNumberFormat="1" applyFill="1" applyBorder="1" applyAlignment="1">
      <alignment/>
    </xf>
    <xf numFmtId="0" fontId="0" fillId="0" borderId="4" xfId="0" applyBorder="1" applyAlignment="1">
      <alignment/>
    </xf>
    <xf numFmtId="3" fontId="0" fillId="0" borderId="2" xfId="0" applyNumberFormat="1" applyBorder="1" applyAlignment="1">
      <alignment/>
    </xf>
    <xf numFmtId="3" fontId="3" fillId="0" borderId="2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0" fillId="3" borderId="0" xfId="0" applyNumberFormat="1" applyFill="1" applyAlignment="1">
      <alignment horizontal="center"/>
    </xf>
    <xf numFmtId="3" fontId="0" fillId="3" borderId="2" xfId="0" applyNumberFormat="1" applyFill="1" applyBorder="1" applyAlignment="1">
      <alignment horizontal="center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Fill="1" applyAlignment="1">
      <alignment/>
    </xf>
    <xf numFmtId="3" fontId="7" fillId="0" borderId="2" xfId="0" applyNumberFormat="1" applyFont="1" applyFill="1" applyBorder="1" applyAlignment="1">
      <alignment/>
    </xf>
    <xf numFmtId="3" fontId="7" fillId="0" borderId="2" xfId="0" applyNumberFormat="1" applyFont="1" applyBorder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2" xfId="0" applyNumberForma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top"/>
    </xf>
    <xf numFmtId="0" fontId="8" fillId="3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0" fillId="0" borderId="0" xfId="0" applyBorder="1" applyAlignment="1">
      <alignment vertical="center" wrapText="1"/>
    </xf>
    <xf numFmtId="0" fontId="0" fillId="0" borderId="4" xfId="0" applyFill="1" applyBorder="1" applyAlignment="1">
      <alignment vertical="top"/>
    </xf>
    <xf numFmtId="0" fontId="10" fillId="0" borderId="5" xfId="0" applyFont="1" applyFill="1" applyBorder="1" applyAlignment="1">
      <alignment horizontal="center" vertical="top" wrapText="1"/>
    </xf>
    <xf numFmtId="1" fontId="10" fillId="0" borderId="5" xfId="0" applyNumberFormat="1" applyFont="1" applyFill="1" applyBorder="1" applyAlignment="1">
      <alignment horizontal="center" vertical="top"/>
    </xf>
    <xf numFmtId="1" fontId="13" fillId="0" borderId="5" xfId="0" applyNumberFormat="1" applyFont="1" applyFill="1" applyBorder="1" applyAlignment="1">
      <alignment horizontal="center" vertical="top"/>
    </xf>
    <xf numFmtId="0" fontId="15" fillId="0" borderId="0" xfId="0" applyFont="1" applyAlignment="1">
      <alignment/>
    </xf>
    <xf numFmtId="164" fontId="0" fillId="3" borderId="0" xfId="0" applyNumberForma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64" fontId="17" fillId="0" borderId="0" xfId="0" applyNumberFormat="1" applyFont="1" applyAlignment="1">
      <alignment/>
    </xf>
    <xf numFmtId="164" fontId="16" fillId="0" borderId="0" xfId="0" applyNumberFormat="1" applyFont="1" applyAlignment="1">
      <alignment/>
    </xf>
    <xf numFmtId="0" fontId="19" fillId="0" borderId="0" xfId="0" applyFont="1" applyAlignment="1">
      <alignment horizontal="right" vertical="center"/>
    </xf>
    <xf numFmtId="0" fontId="19" fillId="3" borderId="0" xfId="0" applyFont="1" applyFill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 vertical="center"/>
    </xf>
    <xf numFmtId="165" fontId="15" fillId="0" borderId="0" xfId="0" applyNumberFormat="1" applyFont="1" applyAlignment="1">
      <alignment horizontal="center" vertical="center"/>
    </xf>
    <xf numFmtId="3" fontId="15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0" fontId="1" fillId="4" borderId="0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right" vertical="top" wrapText="1"/>
    </xf>
    <xf numFmtId="0" fontId="11" fillId="0" borderId="5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 indent="4"/>
    </xf>
    <xf numFmtId="0" fontId="12" fillId="0" borderId="5" xfId="0" applyFont="1" applyFill="1" applyBorder="1" applyAlignment="1">
      <alignment horizontal="right" vertical="top" wrapText="1"/>
    </xf>
    <xf numFmtId="0" fontId="10" fillId="0" borderId="5" xfId="0" applyFont="1" applyFill="1" applyBorder="1" applyAlignment="1">
      <alignment horizontal="left" vertical="top" wrapText="1"/>
    </xf>
    <xf numFmtId="164" fontId="13" fillId="0" borderId="5" xfId="0" applyNumberFormat="1" applyFont="1" applyFill="1" applyBorder="1" applyAlignment="1">
      <alignment horizontal="left" vertical="top" wrapText="1" indent="15"/>
    </xf>
    <xf numFmtId="0" fontId="14" fillId="0" borderId="5" xfId="0" applyFont="1" applyFill="1" applyBorder="1" applyAlignment="1">
      <alignment horizontal="right" vertical="top" wrapText="1"/>
    </xf>
    <xf numFmtId="0" fontId="12" fillId="0" borderId="5" xfId="0" applyFont="1" applyFill="1" applyBorder="1" applyAlignment="1">
      <alignment horizontal="left" vertical="top" wrapText="1"/>
    </xf>
    <xf numFmtId="164" fontId="14" fillId="0" borderId="5" xfId="0" applyNumberFormat="1" applyFont="1" applyFill="1" applyBorder="1" applyAlignment="1">
      <alignment horizontal="left" vertical="top" wrapText="1" indent="15"/>
    </xf>
    <xf numFmtId="0" fontId="14" fillId="0" borderId="5" xfId="0" applyFont="1" applyFill="1" applyBorder="1" applyAlignment="1">
      <alignment horizontal="left" vertical="top" wrapText="1" indent="6"/>
    </xf>
    <xf numFmtId="1" fontId="13" fillId="0" borderId="5" xfId="0" applyNumberFormat="1" applyFont="1" applyFill="1" applyBorder="1" applyAlignment="1">
      <alignment horizontal="right" vertical="top"/>
    </xf>
    <xf numFmtId="0" fontId="14" fillId="0" borderId="5" xfId="0" applyFont="1" applyFill="1" applyBorder="1" applyAlignment="1">
      <alignment horizontal="left" vertical="top" wrapText="1"/>
    </xf>
    <xf numFmtId="1" fontId="14" fillId="0" borderId="5" xfId="0" applyNumberFormat="1" applyFont="1" applyFill="1" applyBorder="1" applyAlignment="1">
      <alignment horizontal="right" vertical="top"/>
    </xf>
    <xf numFmtId="0" fontId="12" fillId="0" borderId="5" xfId="0" applyFont="1" applyFill="1" applyBorder="1" applyAlignment="1">
      <alignment horizontal="left" vertical="top" wrapText="1" indent="6"/>
    </xf>
    <xf numFmtId="0" fontId="1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804C19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AF34"/>
  <sheetViews>
    <sheetView workbookViewId="0" topLeftCell="A1">
      <selection activeCell="A1" sqref="A1"/>
    </sheetView>
  </sheetViews>
  <sheetFormatPr defaultColWidth="2.57421875" defaultRowHeight="12.75"/>
  <cols>
    <col min="1" max="16384" width="2.57421875" style="1" customWidth="1"/>
  </cols>
  <sheetData>
    <row r="2" spans="4:30" ht="12.75">
      <c r="D2" s="63" t="s">
        <v>0</v>
      </c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B2" s="2" t="s">
        <v>1</v>
      </c>
      <c r="AC2" s="3"/>
      <c r="AD2" s="3"/>
    </row>
    <row r="4" spans="4:26" ht="12.75">
      <c r="D4" s="64" t="s">
        <v>2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</row>
    <row r="5" spans="4:26" ht="12.75">
      <c r="D5" s="65" t="s">
        <v>3</v>
      </c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</row>
    <row r="6" spans="4:26" ht="12.75">
      <c r="D6" s="65" t="s">
        <v>4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</row>
    <row r="7" spans="4:26" ht="12.75">
      <c r="D7" s="65" t="s">
        <v>5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</row>
    <row r="8" spans="4:26" ht="12.75">
      <c r="D8" s="65" t="s">
        <v>6</v>
      </c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</row>
    <row r="9" spans="4:26" ht="12.75">
      <c r="D9" s="65" t="s">
        <v>7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</row>
    <row r="10" spans="4:26" ht="12.75">
      <c r="D10" s="65" t="s">
        <v>8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</row>
    <row r="11" spans="4:26" ht="12.75">
      <c r="D11" s="66" t="s">
        <v>9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</row>
    <row r="13" spans="4:32" ht="12.75">
      <c r="D13" s="67" t="s">
        <v>10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</row>
    <row r="15" spans="4:32" ht="12.75">
      <c r="D15" s="64" t="s">
        <v>11</v>
      </c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</row>
    <row r="16" spans="4:32" ht="12.75">
      <c r="D16" s="65" t="s">
        <v>12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</row>
    <row r="17" spans="4:32" ht="12.75">
      <c r="D17" s="65" t="s">
        <v>13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</row>
    <row r="18" spans="4:32" ht="12.75"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</row>
    <row r="19" spans="4:32" ht="5.25" customHeight="1">
      <c r="D19" s="4"/>
      <c r="AF19" s="5"/>
    </row>
    <row r="20" spans="4:32" ht="12.75">
      <c r="D20" s="65" t="s">
        <v>14</v>
      </c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</row>
    <row r="21" spans="4:32" ht="12.75">
      <c r="D21" s="65" t="s">
        <v>15</v>
      </c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</row>
    <row r="22" spans="4:32" ht="12.75"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</row>
    <row r="23" spans="4:32" ht="5.25" customHeight="1">
      <c r="D23" s="4"/>
      <c r="AF23" s="5"/>
    </row>
    <row r="24" spans="4:32" ht="12.75">
      <c r="D24" s="65" t="s">
        <v>16</v>
      </c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</row>
    <row r="25" spans="4:32" ht="12.75">
      <c r="D25" s="65" t="s">
        <v>17</v>
      </c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</row>
    <row r="26" spans="4:32" ht="5.25" customHeight="1">
      <c r="D26" s="4"/>
      <c r="AF26" s="5"/>
    </row>
    <row r="27" spans="4:32" ht="12.75">
      <c r="D27" s="65" t="s">
        <v>18</v>
      </c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</row>
    <row r="28" spans="4:32" ht="12.75">
      <c r="D28" s="65" t="s">
        <v>19</v>
      </c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</row>
    <row r="29" spans="4:32" ht="6.75" customHeight="1">
      <c r="D29" s="4"/>
      <c r="AF29" s="5"/>
    </row>
    <row r="30" spans="4:32" ht="12.75"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</row>
    <row r="31" spans="4:32" ht="5.25" customHeight="1">
      <c r="D31" s="4"/>
      <c r="AF31" s="5"/>
    </row>
    <row r="32" spans="4:32" ht="12.75">
      <c r="D32" s="65" t="s">
        <v>20</v>
      </c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</row>
    <row r="33" spans="4:32" ht="12.75">
      <c r="D33" s="65" t="s">
        <v>21</v>
      </c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</row>
    <row r="34" spans="4:32" ht="12.75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</row>
  </sheetData>
  <mergeCells count="25">
    <mergeCell ref="D34:AF34"/>
    <mergeCell ref="D28:AF28"/>
    <mergeCell ref="D30:AF30"/>
    <mergeCell ref="D32:AF32"/>
    <mergeCell ref="D33:AF33"/>
    <mergeCell ref="D22:AF22"/>
    <mergeCell ref="D24:AF24"/>
    <mergeCell ref="D25:AF25"/>
    <mergeCell ref="D27:AF27"/>
    <mergeCell ref="D17:AF17"/>
    <mergeCell ref="D18:AF18"/>
    <mergeCell ref="D20:AF20"/>
    <mergeCell ref="D21:AF21"/>
    <mergeCell ref="D11:Z11"/>
    <mergeCell ref="D13:AF13"/>
    <mergeCell ref="D15:AF15"/>
    <mergeCell ref="D16:AF16"/>
    <mergeCell ref="D7:Z7"/>
    <mergeCell ref="D8:Z8"/>
    <mergeCell ref="D9:Z9"/>
    <mergeCell ref="D10:Z10"/>
    <mergeCell ref="D2:Z2"/>
    <mergeCell ref="D4:Z4"/>
    <mergeCell ref="D5:Z5"/>
    <mergeCell ref="D6:Z6"/>
  </mergeCells>
  <printOptions horizontalCentered="1" verticalCentered="1"/>
  <pageMargins left="0.19652777777777777" right="0.19652777777777777" top="0.19652777777777777" bottom="0.19652777777777777" header="0.09861111111111112" footer="0.09861111111111112"/>
  <pageSetup firstPageNumber="1" useFirstPageNumber="1" fitToHeight="0" horizontalDpi="300" verticalDpi="3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workbookViewId="0" topLeftCell="A1">
      <pane ySplit="1" topLeftCell="BM2" activePane="top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6.140625" style="6" customWidth="1"/>
    <col min="2" max="2" width="16.140625" style="7" customWidth="1"/>
    <col min="3" max="3" width="15.140625" style="0" customWidth="1"/>
    <col min="4" max="4" width="22.8515625" style="0" customWidth="1"/>
    <col min="5" max="5" width="15.28125" style="8" customWidth="1"/>
    <col min="6" max="16384" width="11.57421875" style="0" customWidth="1"/>
  </cols>
  <sheetData>
    <row r="1" spans="2:5" ht="12.75">
      <c r="B1" s="9" t="s">
        <v>22</v>
      </c>
      <c r="C1" s="6" t="s">
        <v>23</v>
      </c>
      <c r="D1" s="6" t="s">
        <v>24</v>
      </c>
      <c r="E1" s="10" t="s">
        <v>25</v>
      </c>
    </row>
    <row r="2" spans="1:5" ht="12.75">
      <c r="A2" s="6" t="s">
        <v>26</v>
      </c>
      <c r="B2" s="11">
        <v>39840</v>
      </c>
      <c r="C2" s="12" t="s">
        <v>27</v>
      </c>
      <c r="D2" s="12" t="s">
        <v>28</v>
      </c>
      <c r="E2" s="13">
        <v>6119</v>
      </c>
    </row>
    <row r="3" spans="1:5" ht="12.75">
      <c r="A3" s="14">
        <f>SUM(E2:E6)</f>
        <v>6119</v>
      </c>
      <c r="B3" s="11"/>
      <c r="C3" s="12"/>
      <c r="D3" s="12"/>
      <c r="E3" s="13"/>
    </row>
    <row r="4" spans="2:5" ht="12.75">
      <c r="B4" s="11"/>
      <c r="C4" s="12"/>
      <c r="D4" s="12"/>
      <c r="E4" s="13"/>
    </row>
    <row r="5" spans="2:5" ht="12.75">
      <c r="B5" s="11"/>
      <c r="C5" s="12"/>
      <c r="D5" s="12"/>
      <c r="E5" s="13"/>
    </row>
    <row r="6" spans="2:5" ht="12.75">
      <c r="B6" s="11"/>
      <c r="C6" s="12"/>
      <c r="D6" s="12"/>
      <c r="E6" s="13"/>
    </row>
    <row r="7" spans="1:5" s="19" customFormat="1" ht="12.75">
      <c r="A7" s="15" t="s">
        <v>29</v>
      </c>
      <c r="B7" s="16"/>
      <c r="C7" s="17"/>
      <c r="D7" s="17"/>
      <c r="E7" s="18"/>
    </row>
    <row r="8" spans="1:5" ht="12.75">
      <c r="A8" s="14">
        <f>SUM(E7:E11)</f>
        <v>0</v>
      </c>
      <c r="B8" s="11"/>
      <c r="C8" s="12"/>
      <c r="D8" s="12"/>
      <c r="E8" s="13"/>
    </row>
    <row r="9" spans="2:5" ht="12.75">
      <c r="B9" s="11"/>
      <c r="C9" s="12"/>
      <c r="D9" s="12"/>
      <c r="E9" s="13"/>
    </row>
    <row r="10" spans="2:5" ht="12.75">
      <c r="B10" s="11"/>
      <c r="C10" s="12"/>
      <c r="D10" s="12"/>
      <c r="E10" s="13"/>
    </row>
    <row r="11" spans="2:5" ht="12.75">
      <c r="B11" s="11"/>
      <c r="C11" s="12"/>
      <c r="D11" s="12"/>
      <c r="E11" s="13"/>
    </row>
    <row r="12" spans="1:5" s="19" customFormat="1" ht="12.75">
      <c r="A12" s="15" t="s">
        <v>30</v>
      </c>
      <c r="B12" s="16"/>
      <c r="C12" s="17"/>
      <c r="D12" s="17"/>
      <c r="E12" s="18"/>
    </row>
    <row r="13" spans="1:5" ht="12.75">
      <c r="A13" s="14">
        <f>SUM(E12:E16)</f>
        <v>0</v>
      </c>
      <c r="B13" s="11"/>
      <c r="C13" s="12"/>
      <c r="D13" s="12"/>
      <c r="E13" s="13"/>
    </row>
    <row r="14" spans="2:5" ht="12.75">
      <c r="B14" s="11"/>
      <c r="C14" s="12"/>
      <c r="D14" s="12"/>
      <c r="E14" s="13"/>
    </row>
    <row r="15" spans="2:5" ht="12.75">
      <c r="B15" s="11"/>
      <c r="C15" s="12"/>
      <c r="D15" s="12"/>
      <c r="E15" s="13"/>
    </row>
    <row r="16" spans="2:5" ht="12.75">
      <c r="B16" s="11"/>
      <c r="C16" s="12"/>
      <c r="D16" s="12"/>
      <c r="E16" s="13"/>
    </row>
    <row r="17" spans="1:5" s="19" customFormat="1" ht="12.75">
      <c r="A17" s="15" t="s">
        <v>31</v>
      </c>
      <c r="B17" s="16"/>
      <c r="C17" s="17"/>
      <c r="D17" s="17"/>
      <c r="E17" s="18"/>
    </row>
    <row r="18" spans="1:5" ht="12.75">
      <c r="A18" s="14">
        <f>SUM(E17:E21)</f>
        <v>0</v>
      </c>
      <c r="B18" s="11"/>
      <c r="C18" s="12"/>
      <c r="D18" s="12"/>
      <c r="E18" s="13"/>
    </row>
    <row r="19" spans="2:5" ht="12.75">
      <c r="B19" s="11"/>
      <c r="C19" s="12"/>
      <c r="D19" s="12"/>
      <c r="E19" s="13"/>
    </row>
    <row r="20" spans="2:5" ht="12.75">
      <c r="B20" s="11"/>
      <c r="C20" s="12"/>
      <c r="D20" s="12"/>
      <c r="E20" s="13"/>
    </row>
    <row r="21" spans="1:5" s="24" customFormat="1" ht="12.75">
      <c r="A21" s="20"/>
      <c r="B21" s="21"/>
      <c r="C21" s="22"/>
      <c r="D21" s="22"/>
      <c r="E21" s="23"/>
    </row>
    <row r="22" spans="1:5" ht="12.75">
      <c r="A22" s="6" t="s">
        <v>32</v>
      </c>
      <c r="B22" s="11"/>
      <c r="C22" s="12"/>
      <c r="D22" s="12"/>
      <c r="E22" s="13"/>
    </row>
    <row r="23" spans="1:5" ht="12.75">
      <c r="A23" s="14">
        <f>SUM(E22:E26)</f>
        <v>0</v>
      </c>
      <c r="B23" s="11"/>
      <c r="C23" s="12"/>
      <c r="D23" s="12"/>
      <c r="E23" s="13"/>
    </row>
    <row r="24" spans="2:5" ht="12.75">
      <c r="B24" s="11"/>
      <c r="C24" s="12"/>
      <c r="D24" s="12"/>
      <c r="E24" s="13"/>
    </row>
    <row r="25" spans="2:5" ht="12.75">
      <c r="B25" s="11"/>
      <c r="C25" s="12"/>
      <c r="D25" s="12"/>
      <c r="E25" s="13"/>
    </row>
    <row r="26" spans="1:5" s="24" customFormat="1" ht="12.75">
      <c r="A26" s="20"/>
      <c r="B26" s="21"/>
      <c r="C26" s="22"/>
      <c r="D26" s="22"/>
      <c r="E26" s="23"/>
    </row>
    <row r="27" spans="1:5" ht="12.75">
      <c r="A27" s="6" t="s">
        <v>33</v>
      </c>
      <c r="B27" s="11"/>
      <c r="C27" s="12"/>
      <c r="D27" s="12"/>
      <c r="E27" s="13"/>
    </row>
    <row r="28" spans="1:5" ht="12.75">
      <c r="A28" s="14">
        <f>SUM(E27:E31)</f>
        <v>0</v>
      </c>
      <c r="B28" s="11"/>
      <c r="C28" s="12"/>
      <c r="D28" s="12"/>
      <c r="E28" s="13"/>
    </row>
    <row r="29" spans="2:5" ht="12.75">
      <c r="B29" s="11"/>
      <c r="C29" s="12"/>
      <c r="D29" s="12"/>
      <c r="E29" s="13"/>
    </row>
    <row r="30" spans="2:5" ht="12.75">
      <c r="B30" s="11"/>
      <c r="C30" s="12"/>
      <c r="D30" s="12"/>
      <c r="E30" s="13"/>
    </row>
    <row r="31" spans="1:5" s="24" customFormat="1" ht="12.75">
      <c r="A31" s="20"/>
      <c r="B31" s="21"/>
      <c r="C31" s="22"/>
      <c r="D31" s="22"/>
      <c r="E31" s="23"/>
    </row>
    <row r="32" spans="1:5" ht="12.75">
      <c r="A32" s="6" t="s">
        <v>34</v>
      </c>
      <c r="B32" s="11"/>
      <c r="C32" s="12"/>
      <c r="D32" s="12"/>
      <c r="E32" s="13"/>
    </row>
    <row r="33" spans="1:5" ht="12.75">
      <c r="A33" s="14">
        <f>SUM(E32:E36)</f>
        <v>0</v>
      </c>
      <c r="B33" s="11"/>
      <c r="C33" s="12"/>
      <c r="D33" s="12"/>
      <c r="E33" s="13"/>
    </row>
    <row r="34" spans="2:5" ht="12.75">
      <c r="B34" s="11"/>
      <c r="C34" s="12"/>
      <c r="D34" s="12"/>
      <c r="E34" s="13"/>
    </row>
    <row r="35" spans="2:5" ht="12.75">
      <c r="B35" s="11"/>
      <c r="C35" s="12"/>
      <c r="D35" s="12"/>
      <c r="E35" s="13"/>
    </row>
    <row r="36" spans="1:5" s="24" customFormat="1" ht="12.75">
      <c r="A36" s="20"/>
      <c r="B36" s="21"/>
      <c r="C36" s="22"/>
      <c r="D36" s="22"/>
      <c r="E36" s="23"/>
    </row>
    <row r="37" spans="1:5" ht="12.75">
      <c r="A37" s="6" t="s">
        <v>35</v>
      </c>
      <c r="B37" s="11"/>
      <c r="C37" s="12"/>
      <c r="D37" s="12"/>
      <c r="E37" s="13"/>
    </row>
    <row r="38" spans="1:5" ht="12.75">
      <c r="A38" s="14">
        <f>SUM(E37:E41)</f>
        <v>0</v>
      </c>
      <c r="B38" s="11"/>
      <c r="C38" s="12"/>
      <c r="D38" s="12"/>
      <c r="E38" s="13"/>
    </row>
    <row r="39" spans="2:5" ht="12.75">
      <c r="B39" s="11"/>
      <c r="C39" s="12"/>
      <c r="D39" s="12"/>
      <c r="E39" s="13"/>
    </row>
    <row r="40" spans="2:5" ht="12.75">
      <c r="B40" s="11"/>
      <c r="C40" s="12"/>
      <c r="D40" s="12"/>
      <c r="E40" s="13"/>
    </row>
    <row r="41" spans="1:5" s="24" customFormat="1" ht="12.75">
      <c r="A41" s="20"/>
      <c r="B41" s="21"/>
      <c r="C41" s="22"/>
      <c r="D41" s="22"/>
      <c r="E41" s="23"/>
    </row>
    <row r="42" spans="1:5" ht="12.75">
      <c r="A42" s="6" t="s">
        <v>36</v>
      </c>
      <c r="B42" s="11"/>
      <c r="C42" s="12"/>
      <c r="D42" s="12"/>
      <c r="E42" s="13"/>
    </row>
    <row r="43" spans="1:5" ht="12.75">
      <c r="A43" s="14">
        <f>SUM(E42:E46)</f>
        <v>0</v>
      </c>
      <c r="B43" s="11"/>
      <c r="C43" s="12"/>
      <c r="D43" s="12"/>
      <c r="E43" s="13"/>
    </row>
    <row r="44" spans="2:5" ht="12.75">
      <c r="B44" s="11"/>
      <c r="C44" s="12"/>
      <c r="D44" s="12"/>
      <c r="E44" s="13"/>
    </row>
    <row r="45" spans="2:5" ht="12.75">
      <c r="B45" s="11"/>
      <c r="C45" s="12"/>
      <c r="D45" s="12"/>
      <c r="E45" s="13"/>
    </row>
    <row r="46" spans="1:5" s="24" customFormat="1" ht="12.75">
      <c r="A46" s="20"/>
      <c r="B46" s="21"/>
      <c r="C46" s="22"/>
      <c r="D46" s="22"/>
      <c r="E46" s="23"/>
    </row>
    <row r="47" spans="1:5" ht="12.75">
      <c r="A47" s="6" t="s">
        <v>37</v>
      </c>
      <c r="B47" s="11"/>
      <c r="C47" s="12"/>
      <c r="D47" s="12"/>
      <c r="E47" s="13"/>
    </row>
    <row r="48" spans="1:5" ht="12.75">
      <c r="A48" s="14">
        <f>SUM(E47:E51)</f>
        <v>0</v>
      </c>
      <c r="B48" s="11"/>
      <c r="C48" s="12"/>
      <c r="D48" s="12"/>
      <c r="E48" s="13"/>
    </row>
    <row r="49" spans="2:5" ht="12.75">
      <c r="B49" s="11"/>
      <c r="C49" s="12"/>
      <c r="D49" s="12"/>
      <c r="E49" s="13"/>
    </row>
    <row r="50" spans="2:5" ht="12.75">
      <c r="B50" s="11"/>
      <c r="C50" s="12"/>
      <c r="D50" s="12"/>
      <c r="E50" s="13"/>
    </row>
    <row r="51" spans="1:5" s="24" customFormat="1" ht="12.75">
      <c r="A51" s="20"/>
      <c r="B51" s="21"/>
      <c r="C51" s="22"/>
      <c r="D51" s="22"/>
      <c r="E51" s="23"/>
    </row>
    <row r="52" spans="1:5" ht="12.75">
      <c r="A52" s="6" t="s">
        <v>38</v>
      </c>
      <c r="B52" s="11"/>
      <c r="C52" s="12"/>
      <c r="D52" s="12"/>
      <c r="E52" s="13"/>
    </row>
    <row r="53" spans="1:5" ht="12.75">
      <c r="A53" s="14">
        <f>SUM(E52:E56)</f>
        <v>0</v>
      </c>
      <c r="B53" s="11"/>
      <c r="C53" s="12"/>
      <c r="D53" s="12"/>
      <c r="E53" s="13"/>
    </row>
    <row r="54" spans="2:5" ht="12.75">
      <c r="B54" s="11"/>
      <c r="C54" s="12"/>
      <c r="D54" s="12"/>
      <c r="E54" s="13"/>
    </row>
    <row r="55" spans="2:5" ht="12.75">
      <c r="B55" s="11"/>
      <c r="C55" s="12"/>
      <c r="D55" s="12"/>
      <c r="E55" s="13"/>
    </row>
    <row r="56" spans="1:5" s="24" customFormat="1" ht="12.75">
      <c r="A56" s="20"/>
      <c r="B56" s="21"/>
      <c r="C56" s="22"/>
      <c r="D56" s="22"/>
      <c r="E56" s="23"/>
    </row>
    <row r="57" spans="1:5" ht="12.75">
      <c r="A57" s="6" t="s">
        <v>39</v>
      </c>
      <c r="B57" s="11"/>
      <c r="C57" s="12"/>
      <c r="D57" s="12"/>
      <c r="E57" s="13"/>
    </row>
    <row r="58" spans="1:5" ht="12.75">
      <c r="A58" s="14">
        <f>SUM(E57:E61)</f>
        <v>0</v>
      </c>
      <c r="B58" s="11"/>
      <c r="C58" s="12"/>
      <c r="D58" s="12"/>
      <c r="E58" s="13"/>
    </row>
    <row r="59" spans="2:5" ht="12.75">
      <c r="B59" s="11"/>
      <c r="C59" s="12"/>
      <c r="D59" s="12"/>
      <c r="E59" s="13"/>
    </row>
    <row r="60" spans="2:5" ht="12.75">
      <c r="B60" s="11"/>
      <c r="C60" s="12"/>
      <c r="D60" s="12"/>
      <c r="E60" s="13"/>
    </row>
    <row r="61" spans="1:5" s="24" customFormat="1" ht="12.75">
      <c r="A61" s="20"/>
      <c r="B61" s="21"/>
      <c r="C61" s="22"/>
      <c r="D61" s="22"/>
      <c r="E61" s="23"/>
    </row>
  </sheetData>
  <printOptions horizontalCentered="1" verticalCentered="1"/>
  <pageMargins left="0.19652777777777777" right="0.19652777777777777" top="0.19652777777777777" bottom="0.19652777777777777" header="0.09861111111111112" footer="0.09861111111111112"/>
  <pageSetup fitToHeight="0" horizontalDpi="300" verticalDpi="3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37"/>
  <sheetViews>
    <sheetView tabSelected="1" workbookViewId="0" topLeftCell="A1">
      <pane xSplit="2" topLeftCell="C1" activePane="topLef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5.57421875" style="8" customWidth="1"/>
    <col min="2" max="2" width="28.28125" style="8" customWidth="1"/>
    <col min="3" max="4" width="8.57421875" style="8" customWidth="1"/>
    <col min="5" max="5" width="8.57421875" style="25" customWidth="1"/>
    <col min="6" max="7" width="8.57421875" style="8" customWidth="1"/>
    <col min="8" max="8" width="8.57421875" style="25" customWidth="1"/>
    <col min="9" max="10" width="8.57421875" style="8" customWidth="1"/>
    <col min="11" max="11" width="8.57421875" style="25" customWidth="1"/>
    <col min="12" max="13" width="8.57421875" style="8" customWidth="1"/>
    <col min="14" max="14" width="8.57421875" style="25" customWidth="1"/>
    <col min="15" max="15" width="13.28125" style="8" customWidth="1"/>
    <col min="16" max="255" width="8.57421875" style="8" customWidth="1"/>
    <col min="256" max="16384" width="8.57421875" style="0" customWidth="1"/>
  </cols>
  <sheetData>
    <row r="1" spans="2:14" ht="12.75">
      <c r="B1" s="10" t="s">
        <v>40</v>
      </c>
      <c r="C1" s="10">
        <v>1</v>
      </c>
      <c r="D1" s="10">
        <v>2</v>
      </c>
      <c r="E1" s="26">
        <v>3</v>
      </c>
      <c r="F1" s="10">
        <v>4</v>
      </c>
      <c r="G1" s="10">
        <v>5</v>
      </c>
      <c r="H1" s="26">
        <v>6</v>
      </c>
      <c r="I1" s="10">
        <v>7</v>
      </c>
      <c r="J1" s="10">
        <v>8</v>
      </c>
      <c r="K1" s="26">
        <v>9</v>
      </c>
      <c r="L1" s="10">
        <v>10</v>
      </c>
      <c r="M1" s="10">
        <v>11</v>
      </c>
      <c r="N1" s="26">
        <v>12</v>
      </c>
    </row>
    <row r="2" spans="1:39" ht="12.75">
      <c r="A2" s="27">
        <f>IF(SUM(P2:AM2)=12,"","Hiba!")</f>
      </c>
      <c r="B2" s="8" t="s">
        <v>41</v>
      </c>
      <c r="C2" s="28" t="s">
        <v>42</v>
      </c>
      <c r="D2" s="28" t="s">
        <v>43</v>
      </c>
      <c r="E2" s="29" t="s">
        <v>44</v>
      </c>
      <c r="F2" s="28" t="s">
        <v>45</v>
      </c>
      <c r="G2" s="28" t="s">
        <v>46</v>
      </c>
      <c r="H2" s="29" t="s">
        <v>47</v>
      </c>
      <c r="I2" s="28" t="s">
        <v>48</v>
      </c>
      <c r="J2" s="28" t="s">
        <v>49</v>
      </c>
      <c r="K2" s="29" t="s">
        <v>50</v>
      </c>
      <c r="L2" s="28" t="s">
        <v>51</v>
      </c>
      <c r="M2" s="28" t="s">
        <v>52</v>
      </c>
      <c r="N2" s="29" t="s">
        <v>53</v>
      </c>
      <c r="O2" s="27">
        <f>IF(SUM(P2:AM2)=12,"","Hibás kitöltés!")</f>
      </c>
      <c r="P2" s="30">
        <f aca="true" t="shared" si="0" ref="P2:AA3">IF(C2="igen",1,0)</f>
        <v>1</v>
      </c>
      <c r="Q2" s="30">
        <f t="shared" si="0"/>
        <v>1</v>
      </c>
      <c r="R2" s="30">
        <f t="shared" si="0"/>
        <v>1</v>
      </c>
      <c r="S2" s="30">
        <f t="shared" si="0"/>
        <v>1</v>
      </c>
      <c r="T2" s="30">
        <f t="shared" si="0"/>
        <v>1</v>
      </c>
      <c r="U2" s="30">
        <f t="shared" si="0"/>
        <v>1</v>
      </c>
      <c r="V2" s="30">
        <f t="shared" si="0"/>
        <v>1</v>
      </c>
      <c r="W2" s="30">
        <f t="shared" si="0"/>
        <v>1</v>
      </c>
      <c r="X2" s="30">
        <f t="shared" si="0"/>
        <v>1</v>
      </c>
      <c r="Y2" s="30">
        <f t="shared" si="0"/>
        <v>0</v>
      </c>
      <c r="Z2" s="30">
        <f t="shared" si="0"/>
        <v>1</v>
      </c>
      <c r="AA2" s="30">
        <f t="shared" si="0"/>
        <v>1</v>
      </c>
      <c r="AB2" s="30">
        <f aca="true" t="shared" si="1" ref="AB2:AM3">IF(C2="nem",1,0)</f>
        <v>0</v>
      </c>
      <c r="AC2" s="30">
        <f t="shared" si="1"/>
        <v>0</v>
      </c>
      <c r="AD2" s="30">
        <f t="shared" si="1"/>
        <v>0</v>
      </c>
      <c r="AE2" s="30">
        <f t="shared" si="1"/>
        <v>0</v>
      </c>
      <c r="AF2" s="30">
        <f t="shared" si="1"/>
        <v>0</v>
      </c>
      <c r="AG2" s="30">
        <f t="shared" si="1"/>
        <v>0</v>
      </c>
      <c r="AH2" s="30">
        <f t="shared" si="1"/>
        <v>0</v>
      </c>
      <c r="AI2" s="30">
        <f t="shared" si="1"/>
        <v>0</v>
      </c>
      <c r="AJ2" s="30">
        <f t="shared" si="1"/>
        <v>0</v>
      </c>
      <c r="AK2" s="30">
        <f t="shared" si="1"/>
        <v>1</v>
      </c>
      <c r="AL2" s="30">
        <f t="shared" si="1"/>
        <v>0</v>
      </c>
      <c r="AM2" s="30">
        <f t="shared" si="1"/>
        <v>0</v>
      </c>
    </row>
    <row r="3" spans="1:39" ht="12.75">
      <c r="A3" s="27">
        <f>IF(SUM(P3:AM3)=12,"","Hiba!")</f>
      </c>
      <c r="B3" s="8" t="s">
        <v>54</v>
      </c>
      <c r="C3" s="28" t="s">
        <v>55</v>
      </c>
      <c r="D3" s="28" t="s">
        <v>56</v>
      </c>
      <c r="E3" s="29" t="s">
        <v>57</v>
      </c>
      <c r="F3" s="28" t="s">
        <v>58</v>
      </c>
      <c r="G3" s="28" t="s">
        <v>59</v>
      </c>
      <c r="H3" s="29" t="s">
        <v>60</v>
      </c>
      <c r="I3" s="28" t="s">
        <v>61</v>
      </c>
      <c r="J3" s="28" t="s">
        <v>62</v>
      </c>
      <c r="K3" s="29" t="s">
        <v>63</v>
      </c>
      <c r="L3" s="28" t="s">
        <v>64</v>
      </c>
      <c r="M3" s="28" t="s">
        <v>65</v>
      </c>
      <c r="N3" s="29" t="s">
        <v>66</v>
      </c>
      <c r="O3" s="27">
        <f>IF(SUM(P3:AM3)=12,"","Hibás kitöltés!")</f>
      </c>
      <c r="P3" s="30">
        <f t="shared" si="0"/>
        <v>1</v>
      </c>
      <c r="Q3" s="30">
        <f t="shared" si="0"/>
        <v>1</v>
      </c>
      <c r="R3" s="30">
        <f t="shared" si="0"/>
        <v>1</v>
      </c>
      <c r="S3" s="30">
        <f t="shared" si="0"/>
        <v>1</v>
      </c>
      <c r="T3" s="30">
        <f t="shared" si="0"/>
        <v>1</v>
      </c>
      <c r="U3" s="30">
        <f t="shared" si="0"/>
        <v>1</v>
      </c>
      <c r="V3" s="30">
        <f t="shared" si="0"/>
        <v>1</v>
      </c>
      <c r="W3" s="30">
        <f t="shared" si="0"/>
        <v>1</v>
      </c>
      <c r="X3" s="30">
        <f t="shared" si="0"/>
        <v>1</v>
      </c>
      <c r="Y3" s="30">
        <f t="shared" si="0"/>
        <v>1</v>
      </c>
      <c r="Z3" s="30">
        <f t="shared" si="0"/>
        <v>1</v>
      </c>
      <c r="AA3" s="30">
        <f t="shared" si="0"/>
        <v>1</v>
      </c>
      <c r="AB3" s="30">
        <f t="shared" si="1"/>
        <v>0</v>
      </c>
      <c r="AC3" s="30">
        <f t="shared" si="1"/>
        <v>0</v>
      </c>
      <c r="AD3" s="30">
        <f t="shared" si="1"/>
        <v>0</v>
      </c>
      <c r="AE3" s="30">
        <f t="shared" si="1"/>
        <v>0</v>
      </c>
      <c r="AF3" s="30">
        <f t="shared" si="1"/>
        <v>0</v>
      </c>
      <c r="AG3" s="30">
        <f t="shared" si="1"/>
        <v>0</v>
      </c>
      <c r="AH3" s="30">
        <f t="shared" si="1"/>
        <v>0</v>
      </c>
      <c r="AI3" s="30">
        <f t="shared" si="1"/>
        <v>0</v>
      </c>
      <c r="AJ3" s="30">
        <f t="shared" si="1"/>
        <v>0</v>
      </c>
      <c r="AK3" s="30">
        <f t="shared" si="1"/>
        <v>0</v>
      </c>
      <c r="AL3" s="30">
        <f t="shared" si="1"/>
        <v>0</v>
      </c>
      <c r="AM3" s="30">
        <f t="shared" si="1"/>
        <v>0</v>
      </c>
    </row>
    <row r="4" ht="7.5" customHeight="1"/>
    <row r="5" spans="2:14" ht="12.75">
      <c r="B5" s="31" t="s">
        <v>67</v>
      </c>
      <c r="C5" s="32">
        <f>dij_analitika!A3</f>
        <v>6119</v>
      </c>
      <c r="D5" s="32">
        <f>dij_analitika!A8</f>
        <v>0</v>
      </c>
      <c r="E5" s="33">
        <f>dij_analitika!A13</f>
        <v>0</v>
      </c>
      <c r="F5" s="32">
        <f>dij_analitika!A18</f>
        <v>0</v>
      </c>
      <c r="G5" s="32">
        <f>dij_analitika!A23</f>
        <v>0</v>
      </c>
      <c r="H5" s="33">
        <f>dij_analitika!A28</f>
        <v>0</v>
      </c>
      <c r="I5" s="32">
        <f>dij_analitika!A33</f>
        <v>0</v>
      </c>
      <c r="J5" s="32">
        <f>dij_analitika!A38</f>
        <v>0</v>
      </c>
      <c r="K5" s="33">
        <f>dij_analitika!A43</f>
        <v>0</v>
      </c>
      <c r="L5" s="32">
        <f>dij_analitika!A48</f>
        <v>0</v>
      </c>
      <c r="M5" s="32">
        <f>dij_analitika!A53</f>
        <v>0</v>
      </c>
      <c r="N5" s="33">
        <f>dij_analitika!A58</f>
        <v>0</v>
      </c>
    </row>
    <row r="6" spans="1:255" ht="12.75">
      <c r="A6" s="31"/>
      <c r="B6" s="31" t="s">
        <v>68</v>
      </c>
      <c r="C6" s="31">
        <f aca="true" t="shared" si="2" ref="C6:N6">ROUND(C5*0.2,0)</f>
        <v>1224</v>
      </c>
      <c r="D6" s="31">
        <f t="shared" si="2"/>
        <v>0</v>
      </c>
      <c r="E6" s="34">
        <f t="shared" si="2"/>
        <v>0</v>
      </c>
      <c r="F6" s="31">
        <f t="shared" si="2"/>
        <v>0</v>
      </c>
      <c r="G6" s="31">
        <f t="shared" si="2"/>
        <v>0</v>
      </c>
      <c r="H6" s="34">
        <f t="shared" si="2"/>
        <v>0</v>
      </c>
      <c r="I6" s="31">
        <f t="shared" si="2"/>
        <v>0</v>
      </c>
      <c r="J6" s="31">
        <f t="shared" si="2"/>
        <v>0</v>
      </c>
      <c r="K6" s="34">
        <f t="shared" si="2"/>
        <v>0</v>
      </c>
      <c r="L6" s="31">
        <f t="shared" si="2"/>
        <v>0</v>
      </c>
      <c r="M6" s="31">
        <f t="shared" si="2"/>
        <v>0</v>
      </c>
      <c r="N6" s="34">
        <f t="shared" si="2"/>
        <v>0</v>
      </c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  <c r="IU6" s="31"/>
    </row>
    <row r="7" spans="2:14" ht="12.75">
      <c r="B7" s="8" t="s">
        <v>69</v>
      </c>
      <c r="C7" s="8">
        <f aca="true" t="shared" si="3" ref="C7:N7">ROUND(C6*0.54,0)</f>
        <v>661</v>
      </c>
      <c r="D7" s="8">
        <f t="shared" si="3"/>
        <v>0</v>
      </c>
      <c r="E7" s="25">
        <f t="shared" si="3"/>
        <v>0</v>
      </c>
      <c r="F7" s="8">
        <f t="shared" si="3"/>
        <v>0</v>
      </c>
      <c r="G7" s="8">
        <f t="shared" si="3"/>
        <v>0</v>
      </c>
      <c r="H7" s="25">
        <f t="shared" si="3"/>
        <v>0</v>
      </c>
      <c r="I7" s="8">
        <f t="shared" si="3"/>
        <v>0</v>
      </c>
      <c r="J7" s="8">
        <f t="shared" si="3"/>
        <v>0</v>
      </c>
      <c r="K7" s="25">
        <f t="shared" si="3"/>
        <v>0</v>
      </c>
      <c r="L7" s="8">
        <f t="shared" si="3"/>
        <v>0</v>
      </c>
      <c r="M7" s="8">
        <f t="shared" si="3"/>
        <v>0</v>
      </c>
      <c r="N7" s="25">
        <f t="shared" si="3"/>
        <v>0</v>
      </c>
    </row>
    <row r="8" spans="1:255" ht="12.75">
      <c r="A8" s="31"/>
      <c r="B8" s="31" t="s">
        <v>70</v>
      </c>
      <c r="C8" s="31">
        <f aca="true" t="shared" si="4" ref="C8:N8">C6+C7</f>
        <v>1885</v>
      </c>
      <c r="D8" s="31">
        <f t="shared" si="4"/>
        <v>0</v>
      </c>
      <c r="E8" s="34">
        <f t="shared" si="4"/>
        <v>0</v>
      </c>
      <c r="F8" s="31">
        <f t="shared" si="4"/>
        <v>0</v>
      </c>
      <c r="G8" s="31">
        <f t="shared" si="4"/>
        <v>0</v>
      </c>
      <c r="H8" s="34">
        <f t="shared" si="4"/>
        <v>0</v>
      </c>
      <c r="I8" s="31">
        <f t="shared" si="4"/>
        <v>0</v>
      </c>
      <c r="J8" s="31">
        <f t="shared" si="4"/>
        <v>0</v>
      </c>
      <c r="K8" s="34">
        <f t="shared" si="4"/>
        <v>0</v>
      </c>
      <c r="L8" s="31">
        <f t="shared" si="4"/>
        <v>0</v>
      </c>
      <c r="M8" s="31">
        <f t="shared" si="4"/>
        <v>0</v>
      </c>
      <c r="N8" s="34">
        <f t="shared" si="4"/>
        <v>0</v>
      </c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  <c r="IU8" s="31"/>
    </row>
    <row r="9" spans="2:14" ht="12.75">
      <c r="B9" s="8" t="s">
        <v>71</v>
      </c>
      <c r="C9" s="8">
        <f aca="true" t="shared" si="5" ref="C9:N9">IF(C3="igen",ROUND(C$8*0.24,0),0)</f>
        <v>452</v>
      </c>
      <c r="D9" s="8">
        <f t="shared" si="5"/>
        <v>0</v>
      </c>
      <c r="E9" s="25">
        <f t="shared" si="5"/>
        <v>0</v>
      </c>
      <c r="F9" s="8">
        <f t="shared" si="5"/>
        <v>0</v>
      </c>
      <c r="G9" s="8">
        <f t="shared" si="5"/>
        <v>0</v>
      </c>
      <c r="H9" s="25">
        <f t="shared" si="5"/>
        <v>0</v>
      </c>
      <c r="I9" s="8">
        <f t="shared" si="5"/>
        <v>0</v>
      </c>
      <c r="J9" s="8">
        <f t="shared" si="5"/>
        <v>0</v>
      </c>
      <c r="K9" s="25">
        <f t="shared" si="5"/>
        <v>0</v>
      </c>
      <c r="L9" s="8">
        <f t="shared" si="5"/>
        <v>0</v>
      </c>
      <c r="M9" s="8">
        <f t="shared" si="5"/>
        <v>0</v>
      </c>
      <c r="N9" s="25">
        <f t="shared" si="5"/>
        <v>0</v>
      </c>
    </row>
    <row r="10" spans="2:14" ht="12.75">
      <c r="B10" s="8" t="s">
        <v>72</v>
      </c>
      <c r="C10" s="8">
        <f aca="true" t="shared" si="6" ref="C10:N10">IF(C3="igen",ROUND(C$8*0.045,0),0)</f>
        <v>85</v>
      </c>
      <c r="D10" s="8">
        <f t="shared" si="6"/>
        <v>0</v>
      </c>
      <c r="E10" s="25">
        <f t="shared" si="6"/>
        <v>0</v>
      </c>
      <c r="F10" s="8">
        <f t="shared" si="6"/>
        <v>0</v>
      </c>
      <c r="G10" s="8">
        <f t="shared" si="6"/>
        <v>0</v>
      </c>
      <c r="H10" s="25">
        <f t="shared" si="6"/>
        <v>0</v>
      </c>
      <c r="I10" s="8">
        <f t="shared" si="6"/>
        <v>0</v>
      </c>
      <c r="J10" s="8">
        <f t="shared" si="6"/>
        <v>0</v>
      </c>
      <c r="K10" s="25">
        <f t="shared" si="6"/>
        <v>0</v>
      </c>
      <c r="L10" s="8">
        <f t="shared" si="6"/>
        <v>0</v>
      </c>
      <c r="M10" s="8">
        <f t="shared" si="6"/>
        <v>0</v>
      </c>
      <c r="N10" s="25">
        <f t="shared" si="6"/>
        <v>0</v>
      </c>
    </row>
    <row r="11" spans="2:14" ht="12.75">
      <c r="B11" s="8" t="s">
        <v>73</v>
      </c>
      <c r="C11" s="8">
        <f aca="true" t="shared" si="7" ref="C11:N11">IF(C3="igen",ROUND(C$8*0.005,0),0)</f>
        <v>9</v>
      </c>
      <c r="D11" s="8">
        <f t="shared" si="7"/>
        <v>0</v>
      </c>
      <c r="E11" s="25">
        <f t="shared" si="7"/>
        <v>0</v>
      </c>
      <c r="F11" s="8">
        <f t="shared" si="7"/>
        <v>0</v>
      </c>
      <c r="G11" s="8">
        <f t="shared" si="7"/>
        <v>0</v>
      </c>
      <c r="H11" s="25">
        <f t="shared" si="7"/>
        <v>0</v>
      </c>
      <c r="I11" s="8">
        <f t="shared" si="7"/>
        <v>0</v>
      </c>
      <c r="J11" s="8">
        <f t="shared" si="7"/>
        <v>0</v>
      </c>
      <c r="K11" s="25">
        <f t="shared" si="7"/>
        <v>0</v>
      </c>
      <c r="L11" s="8">
        <f t="shared" si="7"/>
        <v>0</v>
      </c>
      <c r="M11" s="8">
        <f t="shared" si="7"/>
        <v>0</v>
      </c>
      <c r="N11" s="25">
        <f t="shared" si="7"/>
        <v>0</v>
      </c>
    </row>
    <row r="12" spans="2:14" ht="12.75">
      <c r="B12" s="8" t="s">
        <v>74</v>
      </c>
      <c r="C12" s="8">
        <f aca="true" t="shared" si="8" ref="C12:N12">IF(C2="igen",ROUND(C$8*0.03,0),0)</f>
        <v>57</v>
      </c>
      <c r="D12" s="8">
        <f t="shared" si="8"/>
        <v>0</v>
      </c>
      <c r="E12" s="25">
        <f t="shared" si="8"/>
        <v>0</v>
      </c>
      <c r="F12" s="8">
        <f t="shared" si="8"/>
        <v>0</v>
      </c>
      <c r="G12" s="8">
        <f t="shared" si="8"/>
        <v>0</v>
      </c>
      <c r="H12" s="25">
        <f t="shared" si="8"/>
        <v>0</v>
      </c>
      <c r="I12" s="8">
        <f t="shared" si="8"/>
        <v>0</v>
      </c>
      <c r="J12" s="8">
        <f t="shared" si="8"/>
        <v>0</v>
      </c>
      <c r="K12" s="8">
        <f t="shared" si="8"/>
        <v>0</v>
      </c>
      <c r="L12" s="8">
        <f t="shared" si="8"/>
        <v>0</v>
      </c>
      <c r="M12" s="8">
        <f t="shared" si="8"/>
        <v>0</v>
      </c>
      <c r="N12" s="8">
        <f t="shared" si="8"/>
        <v>0</v>
      </c>
    </row>
    <row r="13" spans="2:14" ht="12.75">
      <c r="B13" s="8" t="s">
        <v>75</v>
      </c>
      <c r="C13" s="8">
        <f aca="true" t="shared" si="9" ref="C13:N13">IF(C3="nem",ROUND(C$6*0.11,0),0)</f>
        <v>0</v>
      </c>
      <c r="D13" s="8">
        <f t="shared" si="9"/>
        <v>0</v>
      </c>
      <c r="E13" s="25">
        <f t="shared" si="9"/>
        <v>0</v>
      </c>
      <c r="F13" s="8">
        <f t="shared" si="9"/>
        <v>0</v>
      </c>
      <c r="G13" s="8">
        <f t="shared" si="9"/>
        <v>0</v>
      </c>
      <c r="H13" s="25">
        <f t="shared" si="9"/>
        <v>0</v>
      </c>
      <c r="I13" s="8">
        <f t="shared" si="9"/>
        <v>0</v>
      </c>
      <c r="J13" s="8">
        <f t="shared" si="9"/>
        <v>0</v>
      </c>
      <c r="K13" s="25">
        <f t="shared" si="9"/>
        <v>0</v>
      </c>
      <c r="L13" s="8">
        <f t="shared" si="9"/>
        <v>0</v>
      </c>
      <c r="M13" s="8">
        <f t="shared" si="9"/>
        <v>0</v>
      </c>
      <c r="N13" s="25">
        <f t="shared" si="9"/>
        <v>0</v>
      </c>
    </row>
    <row r="15" ht="12.75" hidden="1">
      <c r="B15" s="10" t="s">
        <v>76</v>
      </c>
    </row>
    <row r="16" spans="1:14" ht="12.75" hidden="1">
      <c r="A16" s="35"/>
      <c r="B16" s="8" t="s">
        <v>77</v>
      </c>
      <c r="C16" s="8">
        <f>C7</f>
        <v>661</v>
      </c>
      <c r="D16" s="8">
        <f aca="true" t="shared" si="10" ref="D16:N16">D7+C16</f>
        <v>661</v>
      </c>
      <c r="E16" s="25">
        <f t="shared" si="10"/>
        <v>661</v>
      </c>
      <c r="F16" s="8">
        <f t="shared" si="10"/>
        <v>661</v>
      </c>
      <c r="G16" s="8">
        <f t="shared" si="10"/>
        <v>661</v>
      </c>
      <c r="H16" s="25">
        <f t="shared" si="10"/>
        <v>661</v>
      </c>
      <c r="I16" s="8">
        <f t="shared" si="10"/>
        <v>661</v>
      </c>
      <c r="J16" s="8">
        <f t="shared" si="10"/>
        <v>661</v>
      </c>
      <c r="K16" s="25">
        <f t="shared" si="10"/>
        <v>661</v>
      </c>
      <c r="L16" s="8">
        <f t="shared" si="10"/>
        <v>661</v>
      </c>
      <c r="M16" s="8">
        <f t="shared" si="10"/>
        <v>661</v>
      </c>
      <c r="N16" s="25">
        <f t="shared" si="10"/>
        <v>661</v>
      </c>
    </row>
    <row r="17" spans="2:14" ht="12.75" hidden="1">
      <c r="B17" s="8" t="s">
        <v>78</v>
      </c>
      <c r="C17" s="8">
        <f>C9</f>
        <v>452</v>
      </c>
      <c r="D17" s="8">
        <f aca="true" t="shared" si="11" ref="D17:N17">D9+C17</f>
        <v>452</v>
      </c>
      <c r="E17" s="25">
        <f t="shared" si="11"/>
        <v>452</v>
      </c>
      <c r="F17" s="8">
        <f t="shared" si="11"/>
        <v>452</v>
      </c>
      <c r="G17" s="8">
        <f t="shared" si="11"/>
        <v>452</v>
      </c>
      <c r="H17" s="25">
        <f t="shared" si="11"/>
        <v>452</v>
      </c>
      <c r="I17" s="8">
        <f t="shared" si="11"/>
        <v>452</v>
      </c>
      <c r="J17" s="8">
        <f t="shared" si="11"/>
        <v>452</v>
      </c>
      <c r="K17" s="25">
        <f t="shared" si="11"/>
        <v>452</v>
      </c>
      <c r="L17" s="8">
        <f t="shared" si="11"/>
        <v>452</v>
      </c>
      <c r="M17" s="8">
        <f t="shared" si="11"/>
        <v>452</v>
      </c>
      <c r="N17" s="25">
        <f t="shared" si="11"/>
        <v>452</v>
      </c>
    </row>
    <row r="18" spans="1:14" ht="12.75" hidden="1">
      <c r="A18" s="35"/>
      <c r="B18" s="8" t="s">
        <v>79</v>
      </c>
      <c r="C18" s="8">
        <f>C10</f>
        <v>85</v>
      </c>
      <c r="D18" s="8">
        <f aca="true" t="shared" si="12" ref="D18:N18">D10+C18</f>
        <v>85</v>
      </c>
      <c r="E18" s="25">
        <f t="shared" si="12"/>
        <v>85</v>
      </c>
      <c r="F18" s="8">
        <f t="shared" si="12"/>
        <v>85</v>
      </c>
      <c r="G18" s="8">
        <f t="shared" si="12"/>
        <v>85</v>
      </c>
      <c r="H18" s="25">
        <f t="shared" si="12"/>
        <v>85</v>
      </c>
      <c r="I18" s="8">
        <f t="shared" si="12"/>
        <v>85</v>
      </c>
      <c r="J18" s="8">
        <f t="shared" si="12"/>
        <v>85</v>
      </c>
      <c r="K18" s="25">
        <f t="shared" si="12"/>
        <v>85</v>
      </c>
      <c r="L18" s="8">
        <f t="shared" si="12"/>
        <v>85</v>
      </c>
      <c r="M18" s="8">
        <f t="shared" si="12"/>
        <v>85</v>
      </c>
      <c r="N18" s="25">
        <f t="shared" si="12"/>
        <v>85</v>
      </c>
    </row>
    <row r="19" spans="2:14" ht="12.75" hidden="1">
      <c r="B19" s="8" t="s">
        <v>80</v>
      </c>
      <c r="C19" s="8">
        <f>C11</f>
        <v>9</v>
      </c>
      <c r="D19" s="8">
        <f aca="true" t="shared" si="13" ref="D19:N19">D11+C19</f>
        <v>9</v>
      </c>
      <c r="E19" s="25">
        <f t="shared" si="13"/>
        <v>9</v>
      </c>
      <c r="F19" s="8">
        <f t="shared" si="13"/>
        <v>9</v>
      </c>
      <c r="G19" s="8">
        <f t="shared" si="13"/>
        <v>9</v>
      </c>
      <c r="H19" s="25">
        <f t="shared" si="13"/>
        <v>9</v>
      </c>
      <c r="I19" s="8">
        <f t="shared" si="13"/>
        <v>9</v>
      </c>
      <c r="J19" s="8">
        <f t="shared" si="13"/>
        <v>9</v>
      </c>
      <c r="K19" s="25">
        <f t="shared" si="13"/>
        <v>9</v>
      </c>
      <c r="L19" s="8">
        <f t="shared" si="13"/>
        <v>9</v>
      </c>
      <c r="M19" s="8">
        <f t="shared" si="13"/>
        <v>9</v>
      </c>
      <c r="N19" s="25">
        <f t="shared" si="13"/>
        <v>9</v>
      </c>
    </row>
    <row r="20" spans="1:14" ht="12.75" hidden="1">
      <c r="A20" s="35"/>
      <c r="B20" s="8" t="s">
        <v>81</v>
      </c>
      <c r="C20" s="8">
        <f>C12</f>
        <v>57</v>
      </c>
      <c r="D20" s="8">
        <f aca="true" t="shared" si="14" ref="D20:N20">D12+C20</f>
        <v>57</v>
      </c>
      <c r="E20" s="25">
        <f t="shared" si="14"/>
        <v>57</v>
      </c>
      <c r="F20" s="8">
        <f t="shared" si="14"/>
        <v>57</v>
      </c>
      <c r="G20" s="8">
        <f t="shared" si="14"/>
        <v>57</v>
      </c>
      <c r="H20" s="25">
        <f t="shared" si="14"/>
        <v>57</v>
      </c>
      <c r="I20" s="8">
        <f t="shared" si="14"/>
        <v>57</v>
      </c>
      <c r="J20" s="8">
        <f t="shared" si="14"/>
        <v>57</v>
      </c>
      <c r="K20" s="25">
        <f t="shared" si="14"/>
        <v>57</v>
      </c>
      <c r="L20" s="8">
        <f t="shared" si="14"/>
        <v>57</v>
      </c>
      <c r="M20" s="8">
        <f t="shared" si="14"/>
        <v>57</v>
      </c>
      <c r="N20" s="25">
        <f t="shared" si="14"/>
        <v>57</v>
      </c>
    </row>
    <row r="21" spans="2:14" ht="12.75" hidden="1">
      <c r="B21" s="8" t="s">
        <v>82</v>
      </c>
      <c r="C21" s="8">
        <f>C13</f>
        <v>0</v>
      </c>
      <c r="D21" s="8">
        <f aca="true" t="shared" si="15" ref="D21:N21">D13+C21</f>
        <v>0</v>
      </c>
      <c r="E21" s="25">
        <f t="shared" si="15"/>
        <v>0</v>
      </c>
      <c r="F21" s="8">
        <f t="shared" si="15"/>
        <v>0</v>
      </c>
      <c r="G21" s="8">
        <f t="shared" si="15"/>
        <v>0</v>
      </c>
      <c r="H21" s="25">
        <f t="shared" si="15"/>
        <v>0</v>
      </c>
      <c r="I21" s="8">
        <f t="shared" si="15"/>
        <v>0</v>
      </c>
      <c r="J21" s="8">
        <f t="shared" si="15"/>
        <v>0</v>
      </c>
      <c r="K21" s="25">
        <f t="shared" si="15"/>
        <v>0</v>
      </c>
      <c r="L21" s="8">
        <f t="shared" si="15"/>
        <v>0</v>
      </c>
      <c r="M21" s="8">
        <f t="shared" si="15"/>
        <v>0</v>
      </c>
      <c r="N21" s="25">
        <f t="shared" si="15"/>
        <v>0</v>
      </c>
    </row>
    <row r="22" ht="12.75" hidden="1">
      <c r="A22" s="35"/>
    </row>
    <row r="23" ht="12.75" hidden="1">
      <c r="B23" s="10" t="s">
        <v>83</v>
      </c>
    </row>
    <row r="24" spans="1:14" ht="12.75" hidden="1">
      <c r="A24" s="35"/>
      <c r="B24" s="8" t="s">
        <v>84</v>
      </c>
      <c r="C24" s="8">
        <f aca="true" t="shared" si="16" ref="C24:N24">ROUND(C16/1000,0)</f>
        <v>1</v>
      </c>
      <c r="D24" s="8">
        <f t="shared" si="16"/>
        <v>1</v>
      </c>
      <c r="E24" s="25">
        <f t="shared" si="16"/>
        <v>1</v>
      </c>
      <c r="F24" s="8">
        <f t="shared" si="16"/>
        <v>1</v>
      </c>
      <c r="G24" s="8">
        <f t="shared" si="16"/>
        <v>1</v>
      </c>
      <c r="H24" s="25">
        <f t="shared" si="16"/>
        <v>1</v>
      </c>
      <c r="I24" s="8">
        <f t="shared" si="16"/>
        <v>1</v>
      </c>
      <c r="J24" s="8">
        <f t="shared" si="16"/>
        <v>1</v>
      </c>
      <c r="K24" s="25">
        <f t="shared" si="16"/>
        <v>1</v>
      </c>
      <c r="L24" s="8">
        <f t="shared" si="16"/>
        <v>1</v>
      </c>
      <c r="M24" s="8">
        <f t="shared" si="16"/>
        <v>1</v>
      </c>
      <c r="N24" s="25">
        <f t="shared" si="16"/>
        <v>1</v>
      </c>
    </row>
    <row r="25" spans="2:14" ht="12.75" hidden="1">
      <c r="B25" s="8" t="s">
        <v>85</v>
      </c>
      <c r="C25" s="8">
        <f aca="true" t="shared" si="17" ref="C25:N25">ROUND(C17/1000,0)</f>
        <v>0</v>
      </c>
      <c r="D25" s="8">
        <f t="shared" si="17"/>
        <v>0</v>
      </c>
      <c r="E25" s="25">
        <f t="shared" si="17"/>
        <v>0</v>
      </c>
      <c r="F25" s="8">
        <f t="shared" si="17"/>
        <v>0</v>
      </c>
      <c r="G25" s="8">
        <f t="shared" si="17"/>
        <v>0</v>
      </c>
      <c r="H25" s="25">
        <f t="shared" si="17"/>
        <v>0</v>
      </c>
      <c r="I25" s="8">
        <f t="shared" si="17"/>
        <v>0</v>
      </c>
      <c r="J25" s="8">
        <f t="shared" si="17"/>
        <v>0</v>
      </c>
      <c r="K25" s="25">
        <f t="shared" si="17"/>
        <v>0</v>
      </c>
      <c r="L25" s="8">
        <f t="shared" si="17"/>
        <v>0</v>
      </c>
      <c r="M25" s="8">
        <f t="shared" si="17"/>
        <v>0</v>
      </c>
      <c r="N25" s="25">
        <f t="shared" si="17"/>
        <v>0</v>
      </c>
    </row>
    <row r="26" spans="1:14" ht="12.75" hidden="1">
      <c r="A26" s="35"/>
      <c r="B26" s="8" t="s">
        <v>86</v>
      </c>
      <c r="C26" s="8">
        <f aca="true" t="shared" si="18" ref="C26:N26">ROUND(C18/1000,0)</f>
        <v>0</v>
      </c>
      <c r="D26" s="8">
        <f t="shared" si="18"/>
        <v>0</v>
      </c>
      <c r="E26" s="25">
        <f t="shared" si="18"/>
        <v>0</v>
      </c>
      <c r="F26" s="8">
        <f t="shared" si="18"/>
        <v>0</v>
      </c>
      <c r="G26" s="8">
        <f t="shared" si="18"/>
        <v>0</v>
      </c>
      <c r="H26" s="25">
        <f t="shared" si="18"/>
        <v>0</v>
      </c>
      <c r="I26" s="8">
        <f t="shared" si="18"/>
        <v>0</v>
      </c>
      <c r="J26" s="8">
        <f t="shared" si="18"/>
        <v>0</v>
      </c>
      <c r="K26" s="25">
        <f t="shared" si="18"/>
        <v>0</v>
      </c>
      <c r="L26" s="8">
        <f t="shared" si="18"/>
        <v>0</v>
      </c>
      <c r="M26" s="8">
        <f t="shared" si="18"/>
        <v>0</v>
      </c>
      <c r="N26" s="25">
        <f t="shared" si="18"/>
        <v>0</v>
      </c>
    </row>
    <row r="27" spans="2:14" ht="12.75" hidden="1">
      <c r="B27" s="8" t="s">
        <v>87</v>
      </c>
      <c r="C27" s="8">
        <f aca="true" t="shared" si="19" ref="C27:N27">ROUND(C19/1000,0)</f>
        <v>0</v>
      </c>
      <c r="D27" s="8">
        <f t="shared" si="19"/>
        <v>0</v>
      </c>
      <c r="E27" s="25">
        <f t="shared" si="19"/>
        <v>0</v>
      </c>
      <c r="F27" s="8">
        <f t="shared" si="19"/>
        <v>0</v>
      </c>
      <c r="G27" s="8">
        <f t="shared" si="19"/>
        <v>0</v>
      </c>
      <c r="H27" s="25">
        <f t="shared" si="19"/>
        <v>0</v>
      </c>
      <c r="I27" s="8">
        <f t="shared" si="19"/>
        <v>0</v>
      </c>
      <c r="J27" s="8">
        <f t="shared" si="19"/>
        <v>0</v>
      </c>
      <c r="K27" s="25">
        <f t="shared" si="19"/>
        <v>0</v>
      </c>
      <c r="L27" s="8">
        <f t="shared" si="19"/>
        <v>0</v>
      </c>
      <c r="M27" s="8">
        <f t="shared" si="19"/>
        <v>0</v>
      </c>
      <c r="N27" s="25">
        <f t="shared" si="19"/>
        <v>0</v>
      </c>
    </row>
    <row r="28" spans="1:14" ht="12.75" hidden="1">
      <c r="A28" s="35"/>
      <c r="B28" s="8" t="s">
        <v>88</v>
      </c>
      <c r="C28" s="8">
        <f aca="true" t="shared" si="20" ref="C28:N28">ROUND(C20/1000,0)</f>
        <v>0</v>
      </c>
      <c r="D28" s="8">
        <f t="shared" si="20"/>
        <v>0</v>
      </c>
      <c r="E28" s="25">
        <f t="shared" si="20"/>
        <v>0</v>
      </c>
      <c r="F28" s="8">
        <f t="shared" si="20"/>
        <v>0</v>
      </c>
      <c r="G28" s="8">
        <f t="shared" si="20"/>
        <v>0</v>
      </c>
      <c r="H28" s="25">
        <f t="shared" si="20"/>
        <v>0</v>
      </c>
      <c r="I28" s="8">
        <f t="shared" si="20"/>
        <v>0</v>
      </c>
      <c r="J28" s="8">
        <f t="shared" si="20"/>
        <v>0</v>
      </c>
      <c r="K28" s="25">
        <f t="shared" si="20"/>
        <v>0</v>
      </c>
      <c r="L28" s="8">
        <f t="shared" si="20"/>
        <v>0</v>
      </c>
      <c r="M28" s="8">
        <f t="shared" si="20"/>
        <v>0</v>
      </c>
      <c r="N28" s="25">
        <f t="shared" si="20"/>
        <v>0</v>
      </c>
    </row>
    <row r="29" spans="2:14" ht="12.75" hidden="1">
      <c r="B29" s="8" t="s">
        <v>89</v>
      </c>
      <c r="C29" s="8">
        <f aca="true" t="shared" si="21" ref="C29:N29">ROUND(C21/1000,0)</f>
        <v>0</v>
      </c>
      <c r="D29" s="8">
        <f t="shared" si="21"/>
        <v>0</v>
      </c>
      <c r="E29" s="25">
        <f t="shared" si="21"/>
        <v>0</v>
      </c>
      <c r="F29" s="8">
        <f t="shared" si="21"/>
        <v>0</v>
      </c>
      <c r="G29" s="8">
        <f t="shared" si="21"/>
        <v>0</v>
      </c>
      <c r="H29" s="25">
        <f t="shared" si="21"/>
        <v>0</v>
      </c>
      <c r="I29" s="8">
        <f t="shared" si="21"/>
        <v>0</v>
      </c>
      <c r="J29" s="8">
        <f t="shared" si="21"/>
        <v>0</v>
      </c>
      <c r="K29" s="25">
        <f t="shared" si="21"/>
        <v>0</v>
      </c>
      <c r="L29" s="8">
        <f t="shared" si="21"/>
        <v>0</v>
      </c>
      <c r="M29" s="8">
        <f t="shared" si="21"/>
        <v>0</v>
      </c>
      <c r="N29" s="25">
        <f t="shared" si="21"/>
        <v>0</v>
      </c>
    </row>
    <row r="30" ht="12.75" hidden="1">
      <c r="A30" s="35"/>
    </row>
    <row r="31" ht="12.75">
      <c r="B31" s="10" t="s">
        <v>90</v>
      </c>
    </row>
    <row r="32" spans="1:14" ht="12.75">
      <c r="A32" s="35"/>
      <c r="B32" s="8" t="s">
        <v>91</v>
      </c>
      <c r="C32" s="36">
        <f aca="true" t="shared" si="22" ref="C32:C37">C24</f>
        <v>1</v>
      </c>
      <c r="D32" s="36">
        <f aca="true" t="shared" si="23" ref="D32:N32">D24-C24</f>
        <v>0</v>
      </c>
      <c r="E32" s="37">
        <f t="shared" si="23"/>
        <v>0</v>
      </c>
      <c r="F32" s="36">
        <f t="shared" si="23"/>
        <v>0</v>
      </c>
      <c r="G32" s="36">
        <f t="shared" si="23"/>
        <v>0</v>
      </c>
      <c r="H32" s="37">
        <f t="shared" si="23"/>
        <v>0</v>
      </c>
      <c r="I32" s="36">
        <f t="shared" si="23"/>
        <v>0</v>
      </c>
      <c r="J32" s="36">
        <f t="shared" si="23"/>
        <v>0</v>
      </c>
      <c r="K32" s="37">
        <f t="shared" si="23"/>
        <v>0</v>
      </c>
      <c r="L32" s="36">
        <f t="shared" si="23"/>
        <v>0</v>
      </c>
      <c r="M32" s="36">
        <f t="shared" si="23"/>
        <v>0</v>
      </c>
      <c r="N32" s="37">
        <f t="shared" si="23"/>
        <v>0</v>
      </c>
    </row>
    <row r="33" spans="2:14" ht="12.75">
      <c r="B33" s="8" t="s">
        <v>92</v>
      </c>
      <c r="C33" s="36">
        <f t="shared" si="22"/>
        <v>0</v>
      </c>
      <c r="D33" s="36">
        <f aca="true" t="shared" si="24" ref="D33:N33">D25-C25</f>
        <v>0</v>
      </c>
      <c r="E33" s="37">
        <f t="shared" si="24"/>
        <v>0</v>
      </c>
      <c r="F33" s="36">
        <f t="shared" si="24"/>
        <v>0</v>
      </c>
      <c r="G33" s="36">
        <f t="shared" si="24"/>
        <v>0</v>
      </c>
      <c r="H33" s="37">
        <f t="shared" si="24"/>
        <v>0</v>
      </c>
      <c r="I33" s="36">
        <f t="shared" si="24"/>
        <v>0</v>
      </c>
      <c r="J33" s="36">
        <f t="shared" si="24"/>
        <v>0</v>
      </c>
      <c r="K33" s="37">
        <f t="shared" si="24"/>
        <v>0</v>
      </c>
      <c r="L33" s="36">
        <f t="shared" si="24"/>
        <v>0</v>
      </c>
      <c r="M33" s="36">
        <f t="shared" si="24"/>
        <v>0</v>
      </c>
      <c r="N33" s="37">
        <f t="shared" si="24"/>
        <v>0</v>
      </c>
    </row>
    <row r="34" spans="2:14" ht="12.75">
      <c r="B34" s="8" t="s">
        <v>93</v>
      </c>
      <c r="C34" s="36">
        <f t="shared" si="22"/>
        <v>0</v>
      </c>
      <c r="D34" s="36">
        <f aca="true" t="shared" si="25" ref="D34:N34">D26-C26</f>
        <v>0</v>
      </c>
      <c r="E34" s="37">
        <f t="shared" si="25"/>
        <v>0</v>
      </c>
      <c r="F34" s="36">
        <f t="shared" si="25"/>
        <v>0</v>
      </c>
      <c r="G34" s="36">
        <f t="shared" si="25"/>
        <v>0</v>
      </c>
      <c r="H34" s="37">
        <f t="shared" si="25"/>
        <v>0</v>
      </c>
      <c r="I34" s="36">
        <f t="shared" si="25"/>
        <v>0</v>
      </c>
      <c r="J34" s="36">
        <f t="shared" si="25"/>
        <v>0</v>
      </c>
      <c r="K34" s="37">
        <f t="shared" si="25"/>
        <v>0</v>
      </c>
      <c r="L34" s="36">
        <f t="shared" si="25"/>
        <v>0</v>
      </c>
      <c r="M34" s="36">
        <f t="shared" si="25"/>
        <v>0</v>
      </c>
      <c r="N34" s="37">
        <f t="shared" si="25"/>
        <v>0</v>
      </c>
    </row>
    <row r="35" spans="2:14" ht="12.75">
      <c r="B35" s="8" t="s">
        <v>94</v>
      </c>
      <c r="C35" s="36">
        <f t="shared" si="22"/>
        <v>0</v>
      </c>
      <c r="D35" s="36">
        <f aca="true" t="shared" si="26" ref="D35:N35">D27-C27</f>
        <v>0</v>
      </c>
      <c r="E35" s="37">
        <f t="shared" si="26"/>
        <v>0</v>
      </c>
      <c r="F35" s="36">
        <f t="shared" si="26"/>
        <v>0</v>
      </c>
      <c r="G35" s="36">
        <f t="shared" si="26"/>
        <v>0</v>
      </c>
      <c r="H35" s="37">
        <f t="shared" si="26"/>
        <v>0</v>
      </c>
      <c r="I35" s="36">
        <f t="shared" si="26"/>
        <v>0</v>
      </c>
      <c r="J35" s="36">
        <f t="shared" si="26"/>
        <v>0</v>
      </c>
      <c r="K35" s="37">
        <f t="shared" si="26"/>
        <v>0</v>
      </c>
      <c r="L35" s="36">
        <f t="shared" si="26"/>
        <v>0</v>
      </c>
      <c r="M35" s="36">
        <f t="shared" si="26"/>
        <v>0</v>
      </c>
      <c r="N35" s="37">
        <f t="shared" si="26"/>
        <v>0</v>
      </c>
    </row>
    <row r="36" spans="2:14" ht="12.75">
      <c r="B36" s="8" t="s">
        <v>95</v>
      </c>
      <c r="C36" s="36">
        <f t="shared" si="22"/>
        <v>0</v>
      </c>
      <c r="D36" s="36">
        <f aca="true" t="shared" si="27" ref="D36:N36">D28-C28</f>
        <v>0</v>
      </c>
      <c r="E36" s="37">
        <f t="shared" si="27"/>
        <v>0</v>
      </c>
      <c r="F36" s="36">
        <f t="shared" si="27"/>
        <v>0</v>
      </c>
      <c r="G36" s="36">
        <f t="shared" si="27"/>
        <v>0</v>
      </c>
      <c r="H36" s="37">
        <f t="shared" si="27"/>
        <v>0</v>
      </c>
      <c r="I36" s="36">
        <f t="shared" si="27"/>
        <v>0</v>
      </c>
      <c r="J36" s="36">
        <f t="shared" si="27"/>
        <v>0</v>
      </c>
      <c r="K36" s="37">
        <f t="shared" si="27"/>
        <v>0</v>
      </c>
      <c r="L36" s="36">
        <f t="shared" si="27"/>
        <v>0</v>
      </c>
      <c r="M36" s="36">
        <f t="shared" si="27"/>
        <v>0</v>
      </c>
      <c r="N36" s="37">
        <f t="shared" si="27"/>
        <v>0</v>
      </c>
    </row>
    <row r="37" spans="2:14" ht="12.75">
      <c r="B37" s="8" t="s">
        <v>96</v>
      </c>
      <c r="C37" s="36">
        <f t="shared" si="22"/>
        <v>0</v>
      </c>
      <c r="D37" s="36">
        <f aca="true" t="shared" si="28" ref="D37:N37">D29-C29</f>
        <v>0</v>
      </c>
      <c r="E37" s="37">
        <f t="shared" si="28"/>
        <v>0</v>
      </c>
      <c r="F37" s="36">
        <f t="shared" si="28"/>
        <v>0</v>
      </c>
      <c r="G37" s="36">
        <f t="shared" si="28"/>
        <v>0</v>
      </c>
      <c r="H37" s="37">
        <f t="shared" si="28"/>
        <v>0</v>
      </c>
      <c r="I37" s="36">
        <f t="shared" si="28"/>
        <v>0</v>
      </c>
      <c r="J37" s="36">
        <f t="shared" si="28"/>
        <v>0</v>
      </c>
      <c r="K37" s="37">
        <f t="shared" si="28"/>
        <v>0</v>
      </c>
      <c r="L37" s="36">
        <f t="shared" si="28"/>
        <v>0</v>
      </c>
      <c r="M37" s="36">
        <f t="shared" si="28"/>
        <v>0</v>
      </c>
      <c r="N37" s="37">
        <f t="shared" si="28"/>
        <v>0</v>
      </c>
    </row>
  </sheetData>
  <printOptions horizontalCentered="1" verticalCentered="1"/>
  <pageMargins left="0.19652777777777777" right="0.19652777777777777" top="0.19652777777777777" bottom="0.19652777777777777" header="0.09861111111111112" footer="0.09861111111111112"/>
  <pageSetup fitToHeight="0" horizontalDpi="300" verticalDpi="300" orientation="portrait" paperSize="9" scale="85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A1" sqref="A1"/>
    </sheetView>
  </sheetViews>
  <sheetFormatPr defaultColWidth="9.140625" defaultRowHeight="12.75"/>
  <cols>
    <col min="1" max="1" width="1.57421875" style="38" customWidth="1"/>
    <col min="2" max="2" width="2.421875" style="38" customWidth="1"/>
    <col min="3" max="3" width="12.8515625" style="38" customWidth="1"/>
    <col min="4" max="4" width="39.140625" style="38" customWidth="1"/>
    <col min="5" max="5" width="8.140625" style="38" customWidth="1"/>
    <col min="6" max="6" width="5.57421875" style="38" customWidth="1"/>
    <col min="7" max="7" width="29.421875" style="38" customWidth="1"/>
    <col min="8" max="16384" width="9.140625" style="38" customWidth="1"/>
  </cols>
  <sheetData>
    <row r="1" spans="1:7" s="42" customFormat="1" ht="26.25" customHeight="1">
      <c r="A1" s="39"/>
      <c r="B1" s="68" t="s">
        <v>97</v>
      </c>
      <c r="C1" s="68"/>
      <c r="D1" s="69" t="s">
        <v>98</v>
      </c>
      <c r="E1" s="69"/>
      <c r="F1" s="40">
        <v>1</v>
      </c>
      <c r="G1" s="41" t="s">
        <v>99</v>
      </c>
    </row>
    <row r="2" spans="1:7" s="42" customFormat="1" ht="4.5" customHeight="1">
      <c r="A2" s="39"/>
      <c r="B2" s="39"/>
      <c r="C2" s="39"/>
      <c r="D2" s="39"/>
      <c r="E2" s="39"/>
      <c r="F2" s="39"/>
      <c r="G2" s="39"/>
    </row>
    <row r="3" spans="1:7" s="42" customFormat="1" ht="14.25" customHeight="1">
      <c r="A3" s="39"/>
      <c r="B3" s="70" t="s">
        <v>100</v>
      </c>
      <c r="C3" s="70"/>
      <c r="D3" s="70"/>
      <c r="E3" s="70"/>
      <c r="F3" s="70"/>
      <c r="G3" s="39"/>
    </row>
    <row r="4" spans="1:7" s="42" customFormat="1" ht="28.5" customHeight="1">
      <c r="A4" s="43"/>
      <c r="B4" s="43"/>
      <c r="C4" s="43"/>
      <c r="D4" s="43"/>
      <c r="E4" s="43"/>
      <c r="F4" s="43"/>
      <c r="G4" s="43"/>
    </row>
    <row r="5" spans="1:7" s="42" customFormat="1" ht="44.25" customHeight="1">
      <c r="A5" s="71" t="s">
        <v>101</v>
      </c>
      <c r="B5" s="71"/>
      <c r="C5" s="72" t="s">
        <v>102</v>
      </c>
      <c r="D5" s="72"/>
      <c r="E5" s="44" t="s">
        <v>103</v>
      </c>
      <c r="F5" s="73" t="s">
        <v>104</v>
      </c>
      <c r="G5" s="73"/>
    </row>
    <row r="6" spans="1:7" s="42" customFormat="1" ht="18.75" customHeight="1">
      <c r="A6" s="74" t="s">
        <v>105</v>
      </c>
      <c r="B6" s="74"/>
      <c r="C6" s="75" t="s">
        <v>106</v>
      </c>
      <c r="D6" s="75"/>
      <c r="E6" s="45">
        <v>103</v>
      </c>
      <c r="F6" s="76">
        <f>F7+F8+F9</f>
        <v>1</v>
      </c>
      <c r="G6" s="76"/>
    </row>
    <row r="7" spans="1:7" s="42" customFormat="1" ht="18.75" customHeight="1">
      <c r="A7" s="77" t="s">
        <v>107</v>
      </c>
      <c r="B7" s="77"/>
      <c r="C7" s="78" t="s">
        <v>108</v>
      </c>
      <c r="D7" s="78"/>
      <c r="E7" s="45">
        <v>103</v>
      </c>
      <c r="F7" s="79"/>
      <c r="G7" s="79"/>
    </row>
    <row r="8" spans="1:7" s="42" customFormat="1" ht="18.75" customHeight="1">
      <c r="A8" s="77" t="s">
        <v>109</v>
      </c>
      <c r="B8" s="77"/>
      <c r="C8" s="80" t="s">
        <v>110</v>
      </c>
      <c r="D8" s="80"/>
      <c r="E8" s="45">
        <v>103</v>
      </c>
      <c r="F8" s="79"/>
      <c r="G8" s="79"/>
    </row>
    <row r="9" spans="1:7" s="42" customFormat="1" ht="18.75" customHeight="1">
      <c r="A9" s="81">
        <v>4</v>
      </c>
      <c r="B9" s="81"/>
      <c r="C9" s="80" t="s">
        <v>111</v>
      </c>
      <c r="D9" s="80"/>
      <c r="E9" s="45">
        <v>103</v>
      </c>
      <c r="F9" s="76">
        <f>F10+F11+F12+F13+F14+F15+F16+F17</f>
        <v>1</v>
      </c>
      <c r="G9" s="76"/>
    </row>
    <row r="10" spans="1:7" s="42" customFormat="1" ht="18.75" customHeight="1">
      <c r="A10" s="77" t="s">
        <v>112</v>
      </c>
      <c r="B10" s="77"/>
      <c r="C10" s="82" t="s">
        <v>113</v>
      </c>
      <c r="D10" s="82"/>
      <c r="E10" s="45">
        <v>103</v>
      </c>
      <c r="F10" s="79"/>
      <c r="G10" s="79"/>
    </row>
    <row r="11" spans="1:7" s="42" customFormat="1" ht="20.25" customHeight="1">
      <c r="A11" s="83">
        <v>6</v>
      </c>
      <c r="B11" s="83"/>
      <c r="C11" s="80" t="s">
        <v>114</v>
      </c>
      <c r="D11" s="80"/>
      <c r="E11" s="45">
        <v>103</v>
      </c>
      <c r="F11" s="79">
        <f>HLOOKUP(F1,szamolo_tabla!C1:N37,32,FALSE())</f>
        <v>1</v>
      </c>
      <c r="G11" s="79"/>
    </row>
    <row r="12" spans="1:7" s="42" customFormat="1" ht="18.75" customHeight="1">
      <c r="A12" s="77" t="s">
        <v>115</v>
      </c>
      <c r="B12" s="77"/>
      <c r="C12" s="80" t="s">
        <v>116</v>
      </c>
      <c r="D12" s="80"/>
      <c r="E12" s="45">
        <v>103</v>
      </c>
      <c r="F12" s="79"/>
      <c r="G12" s="79"/>
    </row>
    <row r="13" spans="1:7" s="42" customFormat="1" ht="18.75" customHeight="1">
      <c r="A13" s="74" t="s">
        <v>117</v>
      </c>
      <c r="B13" s="74"/>
      <c r="C13" s="84" t="s">
        <v>118</v>
      </c>
      <c r="D13" s="84"/>
      <c r="E13" s="45">
        <v>103</v>
      </c>
      <c r="F13" s="79"/>
      <c r="G13" s="79"/>
    </row>
    <row r="14" spans="1:7" s="42" customFormat="1" ht="21.75" customHeight="1">
      <c r="A14" s="83">
        <v>9</v>
      </c>
      <c r="B14" s="83"/>
      <c r="C14" s="80" t="s">
        <v>119</v>
      </c>
      <c r="D14" s="80"/>
      <c r="E14" s="45">
        <v>103</v>
      </c>
      <c r="F14" s="79"/>
      <c r="G14" s="79"/>
    </row>
    <row r="15" spans="1:7" s="42" customFormat="1" ht="18.75" customHeight="1">
      <c r="A15" s="77" t="s">
        <v>120</v>
      </c>
      <c r="B15" s="77"/>
      <c r="C15" s="80" t="s">
        <v>121</v>
      </c>
      <c r="D15" s="80"/>
      <c r="E15" s="45">
        <v>103</v>
      </c>
      <c r="F15" s="79"/>
      <c r="G15" s="79"/>
    </row>
    <row r="16" spans="1:7" s="42" customFormat="1" ht="20.25" customHeight="1">
      <c r="A16" s="77" t="s">
        <v>122</v>
      </c>
      <c r="B16" s="77"/>
      <c r="C16" s="80" t="s">
        <v>123</v>
      </c>
      <c r="D16" s="80"/>
      <c r="E16" s="45">
        <v>103</v>
      </c>
      <c r="F16" s="79"/>
      <c r="G16" s="79"/>
    </row>
    <row r="17" spans="1:7" s="42" customFormat="1" ht="20.25" customHeight="1">
      <c r="A17" s="83">
        <v>12</v>
      </c>
      <c r="B17" s="83"/>
      <c r="C17" s="80" t="s">
        <v>124</v>
      </c>
      <c r="D17" s="80"/>
      <c r="E17" s="45">
        <v>103</v>
      </c>
      <c r="F17" s="79"/>
      <c r="G17" s="79"/>
    </row>
    <row r="18" spans="1:7" s="42" customFormat="1" ht="21" customHeight="1">
      <c r="A18" s="77" t="s">
        <v>125</v>
      </c>
      <c r="B18" s="77"/>
      <c r="C18" s="78" t="s">
        <v>126</v>
      </c>
      <c r="D18" s="78"/>
      <c r="E18" s="45">
        <v>144</v>
      </c>
      <c r="F18" s="79">
        <f>HLOOKUP(F1,szamolo_tabla!C1:N37,36,FALSE())</f>
        <v>0</v>
      </c>
      <c r="G18" s="79"/>
    </row>
    <row r="19" spans="1:7" s="42" customFormat="1" ht="31.5" customHeight="1">
      <c r="A19" s="77" t="s">
        <v>127</v>
      </c>
      <c r="B19" s="77"/>
      <c r="C19" s="78" t="s">
        <v>128</v>
      </c>
      <c r="D19" s="78"/>
      <c r="E19" s="46">
        <v>125</v>
      </c>
      <c r="F19" s="79">
        <f>HLOOKUP(F1,szamolo_tabla!C1:N37,33,FALSE())</f>
        <v>0</v>
      </c>
      <c r="G19" s="79"/>
    </row>
    <row r="20" spans="1:7" s="42" customFormat="1" ht="32.25" customHeight="1">
      <c r="A20" s="77" t="s">
        <v>129</v>
      </c>
      <c r="B20" s="77"/>
      <c r="C20" s="78" t="s">
        <v>130</v>
      </c>
      <c r="D20" s="78"/>
      <c r="E20" s="46">
        <v>124</v>
      </c>
      <c r="F20" s="79">
        <f>HLOOKUP(F1,szamolo_tabla!C1:N37,34,FALSE())</f>
        <v>0</v>
      </c>
      <c r="G20" s="79"/>
    </row>
    <row r="21" spans="1:7" s="42" customFormat="1" ht="29.25" customHeight="1">
      <c r="A21" s="77" t="s">
        <v>131</v>
      </c>
      <c r="B21" s="77"/>
      <c r="C21" s="78" t="s">
        <v>132</v>
      </c>
      <c r="D21" s="78"/>
      <c r="E21" s="46">
        <v>124</v>
      </c>
      <c r="F21" s="79">
        <f>HLOOKUP(F1,szamolo_tabla!C1:N37,35,FALSE())</f>
        <v>0</v>
      </c>
      <c r="G21" s="79"/>
    </row>
    <row r="22" spans="1:7" s="42" customFormat="1" ht="16.5" customHeight="1">
      <c r="A22" s="77" t="s">
        <v>133</v>
      </c>
      <c r="B22" s="77"/>
      <c r="C22" s="78" t="s">
        <v>134</v>
      </c>
      <c r="D22" s="78"/>
      <c r="E22" s="46">
        <v>152</v>
      </c>
      <c r="F22" s="79"/>
      <c r="G22" s="79"/>
    </row>
    <row r="23" spans="1:7" s="42" customFormat="1" ht="18.75" customHeight="1">
      <c r="A23" s="74" t="s">
        <v>135</v>
      </c>
      <c r="B23" s="74"/>
      <c r="C23" s="78" t="s">
        <v>136</v>
      </c>
      <c r="D23" s="78"/>
      <c r="E23" s="46">
        <v>152</v>
      </c>
      <c r="F23" s="79">
        <f>HLOOKUP(F1,szamolo_tabla!C1:N37,37,FALSE())</f>
        <v>0</v>
      </c>
      <c r="G23" s="79"/>
    </row>
  </sheetData>
  <mergeCells count="60">
    <mergeCell ref="A22:B22"/>
    <mergeCell ref="C22:D22"/>
    <mergeCell ref="F22:G22"/>
    <mergeCell ref="A23:B23"/>
    <mergeCell ref="C23:D23"/>
    <mergeCell ref="F23:G23"/>
    <mergeCell ref="A20:B20"/>
    <mergeCell ref="C20:D20"/>
    <mergeCell ref="F20:G20"/>
    <mergeCell ref="A21:B21"/>
    <mergeCell ref="C21:D21"/>
    <mergeCell ref="F21:G21"/>
    <mergeCell ref="A18:B18"/>
    <mergeCell ref="C18:D18"/>
    <mergeCell ref="F18:G18"/>
    <mergeCell ref="A19:B19"/>
    <mergeCell ref="C19:D19"/>
    <mergeCell ref="F19:G19"/>
    <mergeCell ref="A16:B16"/>
    <mergeCell ref="C16:D16"/>
    <mergeCell ref="F16:G16"/>
    <mergeCell ref="A17:B17"/>
    <mergeCell ref="C17:D17"/>
    <mergeCell ref="F17:G17"/>
    <mergeCell ref="A14:B14"/>
    <mergeCell ref="C14:D14"/>
    <mergeCell ref="F14:G14"/>
    <mergeCell ref="A15:B15"/>
    <mergeCell ref="C15:D15"/>
    <mergeCell ref="F15:G15"/>
    <mergeCell ref="A12:B12"/>
    <mergeCell ref="C12:D12"/>
    <mergeCell ref="F12:G12"/>
    <mergeCell ref="A13:B13"/>
    <mergeCell ref="C13:D13"/>
    <mergeCell ref="F13:G13"/>
    <mergeCell ref="A10:B10"/>
    <mergeCell ref="C10:D10"/>
    <mergeCell ref="F10:G10"/>
    <mergeCell ref="A11:B11"/>
    <mergeCell ref="C11:D11"/>
    <mergeCell ref="F11:G11"/>
    <mergeCell ref="A8:B8"/>
    <mergeCell ref="C8:D8"/>
    <mergeCell ref="F8:G8"/>
    <mergeCell ref="A9:B9"/>
    <mergeCell ref="C9:D9"/>
    <mergeCell ref="F9:G9"/>
    <mergeCell ref="A6:B6"/>
    <mergeCell ref="C6:D6"/>
    <mergeCell ref="F6:G6"/>
    <mergeCell ref="A7:B7"/>
    <mergeCell ref="C7:D7"/>
    <mergeCell ref="F7:G7"/>
    <mergeCell ref="B1:C1"/>
    <mergeCell ref="D1:E1"/>
    <mergeCell ref="B3:F3"/>
    <mergeCell ref="A5:B5"/>
    <mergeCell ref="C5:D5"/>
    <mergeCell ref="F5:G5"/>
  </mergeCells>
  <printOptions horizontalCentered="1" verticalCentered="1"/>
  <pageMargins left="0.19652777777777777" right="0.19652777777777777" top="0.19652777777777777" bottom="0.19652777777777777" header="0.09861111111111112" footer="0.09861111111111112"/>
  <pageSetup fitToHeight="0" horizontalDpi="300" verticalDpi="300" orientation="portrait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B2:C22"/>
  <sheetViews>
    <sheetView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42.421875" style="0" customWidth="1"/>
    <col min="3" max="3" width="11.57421875" style="36" customWidth="1"/>
    <col min="4" max="16384" width="11.57421875" style="0" customWidth="1"/>
  </cols>
  <sheetData>
    <row r="2" ht="12.75">
      <c r="B2" s="6" t="s">
        <v>137</v>
      </c>
    </row>
    <row r="5" ht="12.75">
      <c r="B5" s="47" t="s">
        <v>138</v>
      </c>
    </row>
    <row r="7" spans="2:3" ht="12.75">
      <c r="B7" t="s">
        <v>139</v>
      </c>
      <c r="C7" s="48">
        <v>0</v>
      </c>
    </row>
    <row r="8" spans="2:3" ht="12.75">
      <c r="B8" t="s">
        <v>140</v>
      </c>
      <c r="C8" s="36">
        <f>SUM(szamolo_tabla!C8:H8)</f>
        <v>1885</v>
      </c>
    </row>
    <row r="9" spans="2:3" ht="12.75">
      <c r="B9" s="49" t="s">
        <v>141</v>
      </c>
      <c r="C9" s="36">
        <f>SUM(C7:C8)</f>
        <v>1885</v>
      </c>
    </row>
    <row r="11" spans="2:3" ht="12.75">
      <c r="B11" s="50" t="s">
        <v>142</v>
      </c>
      <c r="C11" s="51">
        <f>ROUND((C9*0.015)/1000,0)*1000</f>
        <v>0</v>
      </c>
    </row>
    <row r="14" ht="12.75">
      <c r="B14" s="47" t="s">
        <v>143</v>
      </c>
    </row>
    <row r="16" spans="2:3" ht="12.75">
      <c r="B16" t="s">
        <v>144</v>
      </c>
      <c r="C16" s="48">
        <v>0</v>
      </c>
    </row>
    <row r="17" spans="2:3" ht="12.75">
      <c r="B17" t="s">
        <v>145</v>
      </c>
      <c r="C17" s="36">
        <f>SUM(szamolo_tabla!C8:N8)</f>
        <v>1885</v>
      </c>
    </row>
    <row r="18" spans="2:3" ht="12.75">
      <c r="B18" s="49" t="s">
        <v>146</v>
      </c>
      <c r="C18" s="36">
        <f>SUM(C16:C17)</f>
        <v>1885</v>
      </c>
    </row>
    <row r="20" spans="2:3" ht="12.75">
      <c r="B20" s="49" t="s">
        <v>147</v>
      </c>
      <c r="C20" s="52">
        <f>ROUND((C18*0.015)/1000,0)*1000</f>
        <v>0</v>
      </c>
    </row>
    <row r="22" spans="2:3" ht="12.75">
      <c r="B22" s="50" t="s">
        <v>148</v>
      </c>
      <c r="C22" s="51">
        <f>C20-C11</f>
        <v>0</v>
      </c>
    </row>
  </sheetData>
  <printOptions horizontalCentered="1" verticalCentered="1"/>
  <pageMargins left="0.19652777777777777" right="0.19652777777777777" top="0.19652777777777777" bottom="0.19652777777777777" header="0.09861111111111112" footer="0.09861111111111112"/>
  <pageSetup fitToHeight="0" horizontalDpi="300" verticalDpi="300" orientation="portrait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B2:E21"/>
  <sheetViews>
    <sheetView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52.00390625" style="0" customWidth="1"/>
    <col min="3" max="4" width="11.57421875" style="0" customWidth="1"/>
    <col min="5" max="5" width="18.7109375" style="0" customWidth="1"/>
    <col min="6" max="16384" width="11.57421875" style="0" customWidth="1"/>
  </cols>
  <sheetData>
    <row r="2" spans="2:5" ht="18.75">
      <c r="B2" s="85" t="s">
        <v>149</v>
      </c>
      <c r="C2" s="85"/>
      <c r="D2" s="85"/>
      <c r="E2" s="85"/>
    </row>
    <row r="3" ht="26.25" customHeight="1"/>
    <row r="4" spans="2:4" ht="36.75" customHeight="1">
      <c r="B4" s="53" t="s">
        <v>150</v>
      </c>
      <c r="C4" s="54">
        <v>1</v>
      </c>
      <c r="D4" s="55" t="s">
        <v>151</v>
      </c>
    </row>
    <row r="5" ht="24.75" customHeight="1"/>
    <row r="7" spans="2:5" ht="62.25" customHeight="1">
      <c r="B7" s="56" t="s">
        <v>152</v>
      </c>
      <c r="C7" s="56" t="s">
        <v>153</v>
      </c>
      <c r="D7" s="57" t="s">
        <v>154</v>
      </c>
      <c r="E7" s="58">
        <f>HLOOKUP(C4,szamolo_tabla!C1:N13,7,FALSE())</f>
        <v>661</v>
      </c>
    </row>
    <row r="8" spans="2:5" ht="62.25" customHeight="1">
      <c r="B8" s="56" t="s">
        <v>155</v>
      </c>
      <c r="C8" s="56" t="s">
        <v>156</v>
      </c>
      <c r="D8" s="57" t="s">
        <v>157</v>
      </c>
      <c r="E8" s="58">
        <f>HLOOKUP(C4,szamolo_tabla!C1:N13,9,FALSE())</f>
        <v>452</v>
      </c>
    </row>
    <row r="9" spans="2:5" ht="62.25" customHeight="1">
      <c r="B9" s="56"/>
      <c r="C9" s="56"/>
      <c r="D9" s="57"/>
      <c r="E9" s="58"/>
    </row>
    <row r="10" spans="2:5" ht="62.25" customHeight="1">
      <c r="B10" s="56" t="s">
        <v>158</v>
      </c>
      <c r="C10" s="56" t="s">
        <v>159</v>
      </c>
      <c r="D10" s="57" t="s">
        <v>160</v>
      </c>
      <c r="E10" s="58">
        <f>HLOOKUP(C4,szamolo_tabla!C1:N13,10,FALSE())</f>
        <v>85</v>
      </c>
    </row>
    <row r="11" spans="2:5" ht="62.25" customHeight="1">
      <c r="B11" s="56" t="s">
        <v>161</v>
      </c>
      <c r="C11" s="56" t="s">
        <v>162</v>
      </c>
      <c r="D11" s="57" t="s">
        <v>163</v>
      </c>
      <c r="E11" s="58">
        <f>HLOOKUP(C4,szamolo_tabla!C1:N13,11,FALSE())</f>
        <v>9</v>
      </c>
    </row>
    <row r="12" spans="2:5" ht="62.25" customHeight="1">
      <c r="B12" s="59" t="s">
        <v>164</v>
      </c>
      <c r="C12" s="59"/>
      <c r="D12" s="60"/>
      <c r="E12" s="61">
        <f>SUM(E10:E11)</f>
        <v>94</v>
      </c>
    </row>
    <row r="13" spans="2:5" ht="62.25" customHeight="1">
      <c r="B13" s="56"/>
      <c r="C13" s="56"/>
      <c r="D13" s="57"/>
      <c r="E13" s="58"/>
    </row>
    <row r="14" spans="2:5" ht="62.25" customHeight="1">
      <c r="B14" s="56" t="s">
        <v>165</v>
      </c>
      <c r="C14" s="56" t="s">
        <v>166</v>
      </c>
      <c r="D14" s="57" t="s">
        <v>167</v>
      </c>
      <c r="E14" s="58">
        <f>HLOOKUP(C4,szamolo_tabla!C1:N13,12,FALSE())</f>
        <v>57</v>
      </c>
    </row>
    <row r="15" spans="2:5" ht="62.25" customHeight="1">
      <c r="B15" s="56" t="s">
        <v>168</v>
      </c>
      <c r="C15" s="56" t="s">
        <v>169</v>
      </c>
      <c r="D15" s="57" t="s">
        <v>170</v>
      </c>
      <c r="E15" s="62">
        <f>HLOOKUP(C4,szamolo_tabla!C1:N13,13,FALSE())</f>
        <v>0</v>
      </c>
    </row>
    <row r="21" ht="12.75">
      <c r="B21" t="s">
        <v>171</v>
      </c>
    </row>
  </sheetData>
  <mergeCells count="1">
    <mergeCell ref="B2:E2"/>
  </mergeCells>
  <printOptions horizontalCentered="1" verticalCentered="1"/>
  <pageMargins left="0.19652777777777777" right="0.19652777777777777" top="0.19652777777777777" bottom="0.19652777777777777" header="0.09861111111111112" footer="0.09861111111111112"/>
  <pageSetup fitToHeight="0"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Gábor Csirke</dc:creator>
  <cp:keywords/>
  <dc:description/>
  <cp:lastModifiedBy>József</cp:lastModifiedBy>
  <cp:lastPrinted>1601-01-01T00:02:05Z</cp:lastPrinted>
  <dcterms:created xsi:type="dcterms:W3CDTF">2007-02-06T17:46:12Z</dcterms:created>
  <dcterms:modified xsi:type="dcterms:W3CDTF">2009-02-12T14:06:59Z</dcterms:modified>
  <cp:category/>
  <cp:version/>
  <cp:contentType/>
  <cp:contentStatus/>
  <cp:revision>58</cp:revision>
</cp:coreProperties>
</file>